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<sst xmlns="http://schemas.openxmlformats.org/spreadsheetml/2006/main" count="3600" uniqueCount="33">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</sst>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D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CFF00"/>
                </a:solidFill>
              </c:spPr>
            </c:marker>
          </c:dPt>
          <c:dPt>
            <c:idx val="13"/>
            <c:marker>
              <c:spPr>
                <a:solidFill>
                  <a:srgbClr val="FCFF00"/>
                </a:solidFill>
              </c:spPr>
            </c:marker>
          </c:dPt>
          <c:dPt>
            <c:idx val="14"/>
            <c:marker>
              <c:spPr>
                <a:solidFill>
                  <a:srgbClr val="FCFF00"/>
                </a:solidFill>
              </c:spPr>
            </c:marker>
          </c:dPt>
          <c:dPt>
            <c:idx val="15"/>
            <c:marker>
              <c:spPr>
                <a:solidFill>
                  <a:srgbClr val="FCFF00"/>
                </a:solidFill>
              </c:spPr>
            </c:marker>
          </c:dPt>
          <c:dPt>
            <c:idx val="16"/>
            <c:marker>
              <c:spPr>
                <a:solidFill>
                  <a:srgbClr val="FCFF00"/>
                </a:solidFill>
              </c:spPr>
            </c:marker>
          </c:dPt>
          <c:dPt>
            <c:idx val="17"/>
            <c:marker>
              <c:spPr>
                <a:solidFill>
                  <a:srgbClr val="FBFF00"/>
                </a:solidFill>
              </c:spPr>
            </c:marker>
          </c:dPt>
          <c:dPt>
            <c:idx val="18"/>
            <c:marker>
              <c:spPr>
                <a:solidFill>
                  <a:srgbClr val="FBFF00"/>
                </a:solidFill>
              </c:spPr>
            </c:marker>
          </c:dPt>
          <c:dPt>
            <c:idx val="19"/>
            <c:marker>
              <c:spPr>
                <a:solidFill>
                  <a:srgbClr val="FBFF00"/>
                </a:solidFill>
              </c:spPr>
            </c:marker>
          </c:dPt>
          <c:dPt>
            <c:idx val="20"/>
            <c:marker>
              <c:spPr>
                <a:solidFill>
                  <a:srgbClr val="FBFF00"/>
                </a:solidFill>
              </c:spPr>
            </c:marker>
          </c:dPt>
          <c:dPt>
            <c:idx val="21"/>
            <c:marker>
              <c:spPr>
                <a:solidFill>
                  <a:srgbClr val="FBFF00"/>
                </a:solidFill>
              </c:spPr>
            </c:marker>
          </c:dPt>
          <c:dPt>
            <c:idx val="22"/>
            <c:marker>
              <c:spPr>
                <a:solidFill>
                  <a:srgbClr val="FAFF00"/>
                </a:solidFill>
              </c:spPr>
            </c:marker>
          </c:dPt>
          <c:dPt>
            <c:idx val="23"/>
            <c:marker>
              <c:spPr>
                <a:solidFill>
                  <a:srgbClr val="FAFF00"/>
                </a:solidFill>
              </c:spPr>
            </c:marker>
          </c:dPt>
          <c:dPt>
            <c:idx val="24"/>
            <c:marker>
              <c:spPr>
                <a:solidFill>
                  <a:srgbClr val="FAFF00"/>
                </a:solidFill>
              </c:spPr>
            </c:marker>
          </c:dPt>
          <c:dPt>
            <c:idx val="25"/>
            <c:marker>
              <c:spPr>
                <a:solidFill>
                  <a:srgbClr val="FAFF00"/>
                </a:solidFill>
              </c:spPr>
            </c:marker>
          </c:dPt>
          <c:dPt>
            <c:idx val="26"/>
            <c:marker>
              <c:spPr>
                <a:solidFill>
                  <a:srgbClr val="FAFF00"/>
                </a:solidFill>
              </c:spPr>
            </c:marker>
          </c:dPt>
          <c:dPt>
            <c:idx val="27"/>
            <c:marker>
              <c:spPr>
                <a:solidFill>
                  <a:srgbClr val="FAFF00"/>
                </a:solidFill>
              </c:spPr>
            </c:marker>
          </c:dPt>
          <c:dPt>
            <c:idx val="28"/>
            <c:marker>
              <c:spPr>
                <a:solidFill>
                  <a:srgbClr val="F9FF00"/>
                </a:solidFill>
              </c:spPr>
            </c:marker>
          </c:dPt>
          <c:dPt>
            <c:idx val="29"/>
            <c:marker>
              <c:spPr>
                <a:solidFill>
                  <a:srgbClr val="F9FF00"/>
                </a:solidFill>
              </c:spPr>
            </c:marker>
          </c:dPt>
          <c:dPt>
            <c:idx val="30"/>
            <c:marker>
              <c:spPr>
                <a:solidFill>
                  <a:srgbClr val="F9FF00"/>
                </a:solidFill>
              </c:spPr>
            </c:marker>
          </c:dPt>
          <c:dPt>
            <c:idx val="31"/>
            <c:marker>
              <c:spPr>
                <a:solidFill>
                  <a:srgbClr val="F9FF00"/>
                </a:solidFill>
              </c:spPr>
            </c:marker>
          </c:dPt>
          <c:dPt>
            <c:idx val="32"/>
            <c:marker>
              <c:spPr>
                <a:solidFill>
                  <a:srgbClr val="F9FF00"/>
                </a:solidFill>
              </c:spPr>
            </c:marker>
          </c:dPt>
          <c:dPt>
            <c:idx val="33"/>
            <c:marker>
              <c:spPr>
                <a:solidFill>
                  <a:srgbClr val="F8FF00"/>
                </a:solidFill>
              </c:spPr>
            </c:marker>
          </c:dPt>
          <c:dPt>
            <c:idx val="34"/>
            <c:marker>
              <c:spPr>
                <a:solidFill>
                  <a:srgbClr val="F8FF00"/>
                </a:solidFill>
              </c:spPr>
            </c:marker>
          </c:dPt>
          <c:dPt>
            <c:idx val="35"/>
            <c:marker>
              <c:spPr>
                <a:solidFill>
                  <a:srgbClr val="F8FF00"/>
                </a:solidFill>
              </c:spPr>
            </c:marker>
          </c:dPt>
          <c:dPt>
            <c:idx val="36"/>
            <c:marker>
              <c:spPr>
                <a:solidFill>
                  <a:srgbClr val="F8FF00"/>
                </a:solidFill>
              </c:spPr>
            </c:marker>
          </c:dPt>
          <c:dPt>
            <c:idx val="37"/>
            <c:marker>
              <c:spPr>
                <a:solidFill>
                  <a:srgbClr val="F8FF00"/>
                </a:solidFill>
              </c:spPr>
            </c:marker>
          </c:dPt>
          <c:dPt>
            <c:idx val="38"/>
            <c:marker>
              <c:spPr>
                <a:solidFill>
                  <a:srgbClr val="F8FF00"/>
                </a:solidFill>
              </c:spPr>
            </c:marker>
          </c:dPt>
          <c:dPt>
            <c:idx val="39"/>
            <c:marker>
              <c:spPr>
                <a:solidFill>
                  <a:srgbClr val="F7FF00"/>
                </a:solidFill>
              </c:spPr>
            </c:marker>
          </c:dPt>
          <c:dPt>
            <c:idx val="40"/>
            <c:marker>
              <c:spPr>
                <a:solidFill>
                  <a:srgbClr val="F7FF00"/>
                </a:solidFill>
              </c:spPr>
            </c:marker>
          </c:dPt>
          <c:dPt>
            <c:idx val="41"/>
            <c:marker>
              <c:spPr>
                <a:solidFill>
                  <a:srgbClr val="F7FF00"/>
                </a:solidFill>
              </c:spPr>
            </c:marker>
          </c:dPt>
          <c:dPt>
            <c:idx val="42"/>
            <c:marker>
              <c:spPr>
                <a:solidFill>
                  <a:srgbClr val="F7FF00"/>
                </a:solidFill>
              </c:spPr>
            </c:marker>
          </c:dPt>
          <c:dPt>
            <c:idx val="43"/>
            <c:marker>
              <c:spPr>
                <a:solidFill>
                  <a:srgbClr val="F7FF00"/>
                </a:solidFill>
              </c:spPr>
            </c:marker>
          </c:dPt>
          <c:dPt>
            <c:idx val="44"/>
            <c:marker>
              <c:spPr>
                <a:solidFill>
                  <a:srgbClr val="F6FF00"/>
                </a:solidFill>
              </c:spPr>
            </c:marker>
          </c:dPt>
          <c:dPt>
            <c:idx val="45"/>
            <c:marker>
              <c:spPr>
                <a:solidFill>
                  <a:srgbClr val="F6FF00"/>
                </a:solidFill>
              </c:spPr>
            </c:marker>
          </c:dPt>
          <c:dPt>
            <c:idx val="46"/>
            <c:marker>
              <c:spPr>
                <a:solidFill>
                  <a:srgbClr val="F6FF00"/>
                </a:solidFill>
              </c:spPr>
            </c:marker>
          </c:dPt>
          <c:dPt>
            <c:idx val="47"/>
            <c:marker>
              <c:spPr>
                <a:solidFill>
                  <a:srgbClr val="F6FF00"/>
                </a:solidFill>
              </c:spPr>
            </c:marker>
          </c:dPt>
          <c:dPt>
            <c:idx val="48"/>
            <c:marker>
              <c:spPr>
                <a:solidFill>
                  <a:srgbClr val="F6FF00"/>
                </a:solidFill>
              </c:spPr>
            </c:marker>
          </c:dPt>
          <c:dPt>
            <c:idx val="49"/>
            <c:marker>
              <c:spPr>
                <a:solidFill>
                  <a:srgbClr val="F6FF00"/>
                </a:solidFill>
              </c:spPr>
            </c:marker>
          </c:dPt>
          <c:dPt>
            <c:idx val="50"/>
            <c:marker>
              <c:spPr>
                <a:solidFill>
                  <a:srgbClr val="F5FF00"/>
                </a:solidFill>
              </c:spPr>
            </c:marker>
          </c:dPt>
          <c:dPt>
            <c:idx val="51"/>
            <c:marker>
              <c:spPr>
                <a:solidFill>
                  <a:srgbClr val="F5FF00"/>
                </a:solidFill>
              </c:spPr>
            </c:marker>
          </c:dPt>
          <c:dPt>
            <c:idx val="52"/>
            <c:marker>
              <c:spPr>
                <a:solidFill>
                  <a:srgbClr val="F5FF00"/>
                </a:solidFill>
              </c:spPr>
            </c:marker>
          </c:dPt>
          <c:dPt>
            <c:idx val="53"/>
            <c:marker>
              <c:spPr>
                <a:solidFill>
                  <a:srgbClr val="F5FF00"/>
                </a:solidFill>
              </c:spPr>
            </c:marker>
          </c:dPt>
          <c:dPt>
            <c:idx val="54"/>
            <c:marker>
              <c:spPr>
                <a:solidFill>
                  <a:srgbClr val="F5FF00"/>
                </a:solidFill>
              </c:spPr>
            </c:marker>
          </c:dPt>
          <c:dPt>
            <c:idx val="55"/>
            <c:marker>
              <c:spPr>
                <a:solidFill>
                  <a:srgbClr val="F4FF00"/>
                </a:solidFill>
              </c:spPr>
            </c:marker>
          </c:dPt>
          <c:dPt>
            <c:idx val="56"/>
            <c:marker>
              <c:spPr>
                <a:solidFill>
                  <a:srgbClr val="F4FF00"/>
                </a:solidFill>
              </c:spPr>
            </c:marker>
          </c:dPt>
          <c:dPt>
            <c:idx val="57"/>
            <c:marker>
              <c:spPr>
                <a:solidFill>
                  <a:srgbClr val="F4FF00"/>
                </a:solidFill>
              </c:spPr>
            </c:marker>
          </c:dPt>
          <c:dPt>
            <c:idx val="58"/>
            <c:marker>
              <c:spPr>
                <a:solidFill>
                  <a:srgbClr val="F4FF00"/>
                </a:solidFill>
              </c:spPr>
            </c:marker>
          </c:dPt>
          <c:dPt>
            <c:idx val="59"/>
            <c:marker>
              <c:spPr>
                <a:solidFill>
                  <a:srgbClr val="F4FF00"/>
                </a:solidFill>
              </c:spPr>
            </c:marker>
          </c:dPt>
          <c:dPt>
            <c:idx val="60"/>
            <c:marker>
              <c:spPr>
                <a:solidFill>
                  <a:srgbClr val="F4FF00"/>
                </a:solidFill>
              </c:spPr>
            </c:marker>
          </c:dPt>
          <c:dPt>
            <c:idx val="61"/>
            <c:marker>
              <c:spPr>
                <a:solidFill>
                  <a:srgbClr val="F3FF00"/>
                </a:solidFill>
              </c:spPr>
            </c:marker>
          </c:dPt>
          <c:dPt>
            <c:idx val="62"/>
            <c:marker>
              <c:spPr>
                <a:solidFill>
                  <a:srgbClr val="F3FF00"/>
                </a:solidFill>
              </c:spPr>
            </c:marker>
          </c:dPt>
          <c:dPt>
            <c:idx val="63"/>
            <c:marker>
              <c:spPr>
                <a:solidFill>
                  <a:srgbClr val="F3FF00"/>
                </a:solidFill>
              </c:spPr>
            </c:marker>
          </c:dPt>
          <c:dPt>
            <c:idx val="64"/>
            <c:marker>
              <c:spPr>
                <a:solidFill>
                  <a:srgbClr val="F3FF00"/>
                </a:solidFill>
              </c:spPr>
            </c:marker>
          </c:dPt>
          <c:dPt>
            <c:idx val="65"/>
            <c:marker>
              <c:spPr>
                <a:solidFill>
                  <a:srgbClr val="F3FF00"/>
                </a:solidFill>
              </c:spPr>
            </c:marker>
          </c:dPt>
          <c:dPt>
            <c:idx val="66"/>
            <c:marker>
              <c:spPr>
                <a:solidFill>
                  <a:srgbClr val="F2FF00"/>
                </a:solidFill>
              </c:spPr>
            </c:marker>
          </c:dPt>
          <c:dPt>
            <c:idx val="67"/>
            <c:marker>
              <c:spPr>
                <a:solidFill>
                  <a:srgbClr val="F2FF00"/>
                </a:solidFill>
              </c:spPr>
            </c:marker>
          </c:dPt>
          <c:dPt>
            <c:idx val="68"/>
            <c:marker>
              <c:spPr>
                <a:solidFill>
                  <a:srgbClr val="F2FF00"/>
                </a:solidFill>
              </c:spPr>
            </c:marker>
          </c:dPt>
          <c:dPt>
            <c:idx val="69"/>
            <c:marker>
              <c:spPr>
                <a:solidFill>
                  <a:srgbClr val="F2FF00"/>
                </a:solidFill>
              </c:spPr>
            </c:marker>
          </c:dPt>
          <c:dPt>
            <c:idx val="70"/>
            <c:marker>
              <c:spPr>
                <a:solidFill>
                  <a:srgbClr val="F2FF00"/>
                </a:solidFill>
              </c:spPr>
            </c:marker>
          </c:dPt>
          <c:dPt>
            <c:idx val="71"/>
            <c:marker>
              <c:spPr>
                <a:solidFill>
                  <a:srgbClr val="F2FF00"/>
                </a:solidFill>
              </c:spPr>
            </c:marker>
          </c:dPt>
          <c:dPt>
            <c:idx val="72"/>
            <c:marker>
              <c:spPr>
                <a:solidFill>
                  <a:srgbClr val="F1FF00"/>
                </a:solidFill>
              </c:spPr>
            </c:marker>
          </c:dPt>
          <c:dPt>
            <c:idx val="73"/>
            <c:marker>
              <c:spPr>
                <a:solidFill>
                  <a:srgbClr val="F1FF00"/>
                </a:solidFill>
              </c:spPr>
            </c:marker>
          </c:dPt>
          <c:dPt>
            <c:idx val="74"/>
            <c:marker>
              <c:spPr>
                <a:solidFill>
                  <a:srgbClr val="F1FF00"/>
                </a:solidFill>
              </c:spPr>
            </c:marker>
          </c:dPt>
          <c:dPt>
            <c:idx val="75"/>
            <c:marker>
              <c:spPr>
                <a:solidFill>
                  <a:srgbClr val="F1FF00"/>
                </a:solidFill>
              </c:spPr>
            </c:marker>
          </c:dPt>
          <c:dPt>
            <c:idx val="76"/>
            <c:marker>
              <c:spPr>
                <a:solidFill>
                  <a:srgbClr val="F1FF00"/>
                </a:solidFill>
              </c:spPr>
            </c:marker>
          </c:dPt>
          <c:dPt>
            <c:idx val="77"/>
            <c:marker>
              <c:spPr>
                <a:solidFill>
                  <a:srgbClr val="F0FF00"/>
                </a:solidFill>
              </c:spPr>
            </c:marker>
          </c:dPt>
          <c:dPt>
            <c:idx val="78"/>
            <c:marker>
              <c:spPr>
                <a:solidFill>
                  <a:srgbClr val="F0FF00"/>
                </a:solidFill>
              </c:spPr>
            </c:marker>
          </c:dPt>
          <c:dPt>
            <c:idx val="79"/>
            <c:marker>
              <c:spPr>
                <a:solidFill>
                  <a:srgbClr val="F0FF00"/>
                </a:solidFill>
              </c:spPr>
            </c:marker>
          </c:dPt>
          <c:dPt>
            <c:idx val="80"/>
            <c:marker>
              <c:spPr>
                <a:solidFill>
                  <a:srgbClr val="F0FF00"/>
                </a:solidFill>
              </c:spPr>
            </c:marker>
          </c:dPt>
          <c:dPt>
            <c:idx val="81"/>
            <c:marker>
              <c:spPr>
                <a:solidFill>
                  <a:srgbClr val="F0FF00"/>
                </a:solidFill>
              </c:spPr>
            </c:marker>
          </c:dPt>
          <c:dPt>
            <c:idx val="82"/>
            <c:marker>
              <c:spPr>
                <a:solidFill>
                  <a:srgbClr val="F0FF00"/>
                </a:solidFill>
              </c:spPr>
            </c:marker>
          </c:dPt>
          <c:dPt>
            <c:idx val="83"/>
            <c:marker>
              <c:spPr>
                <a:solidFill>
                  <a:srgbClr val="EFFF00"/>
                </a:solidFill>
              </c:spPr>
            </c:marker>
          </c:dPt>
          <c:dPt>
            <c:idx val="84"/>
            <c:marker>
              <c:spPr>
                <a:solidFill>
                  <a:srgbClr val="EFFF00"/>
                </a:solidFill>
              </c:spPr>
            </c:marker>
          </c:dPt>
          <c:dPt>
            <c:idx val="85"/>
            <c:marker>
              <c:spPr>
                <a:solidFill>
                  <a:srgbClr val="EFFF00"/>
                </a:solidFill>
              </c:spPr>
            </c:marker>
          </c:dPt>
          <c:dPt>
            <c:idx val="86"/>
            <c:marker>
              <c:spPr>
                <a:solidFill>
                  <a:srgbClr val="EFFF00"/>
                </a:solidFill>
              </c:spPr>
            </c:marker>
          </c:dPt>
          <c:dPt>
            <c:idx val="87"/>
            <c:marker>
              <c:spPr>
                <a:solidFill>
                  <a:srgbClr val="EFFF00"/>
                </a:solidFill>
              </c:spPr>
            </c:marker>
          </c:dPt>
          <c:dPt>
            <c:idx val="88"/>
            <c:marker>
              <c:spPr>
                <a:solidFill>
                  <a:srgbClr val="EEFF00"/>
                </a:solidFill>
              </c:spPr>
            </c:marker>
          </c:dPt>
          <c:dPt>
            <c:idx val="89"/>
            <c:marker>
              <c:spPr>
                <a:solidFill>
                  <a:srgbClr val="EEFF00"/>
                </a:solidFill>
              </c:spPr>
            </c:marker>
          </c:dPt>
          <c:dPt>
            <c:idx val="90"/>
            <c:marker>
              <c:spPr>
                <a:solidFill>
                  <a:srgbClr val="EEFF00"/>
                </a:solidFill>
              </c:spPr>
            </c:marker>
          </c:dPt>
          <c:dPt>
            <c:idx val="91"/>
            <c:marker>
              <c:spPr>
                <a:solidFill>
                  <a:srgbClr val="EEFF00"/>
                </a:solidFill>
              </c:spPr>
            </c:marker>
          </c:dPt>
          <c:dPt>
            <c:idx val="92"/>
            <c:marker>
              <c:spPr>
                <a:solidFill>
                  <a:srgbClr val="EEFF00"/>
                </a:solidFill>
              </c:spPr>
            </c:marker>
          </c:dPt>
          <c:dPt>
            <c:idx val="93"/>
            <c:marker>
              <c:spPr>
                <a:solidFill>
                  <a:srgbClr val="EDFF00"/>
                </a:solidFill>
              </c:spPr>
            </c:marker>
          </c:dPt>
          <c:dPt>
            <c:idx val="94"/>
            <c:marker>
              <c:spPr>
                <a:solidFill>
                  <a:srgbClr val="EDFF00"/>
                </a:solidFill>
              </c:spPr>
            </c:marker>
          </c:dPt>
          <c:dPt>
            <c:idx val="95"/>
            <c:marker>
              <c:spPr>
                <a:solidFill>
                  <a:srgbClr val="EDFF00"/>
                </a:solidFill>
              </c:spPr>
            </c:marker>
          </c:dPt>
          <c:dPt>
            <c:idx val="96"/>
            <c:marker>
              <c:spPr>
                <a:solidFill>
                  <a:srgbClr val="EDFF00"/>
                </a:solidFill>
              </c:spPr>
            </c:marker>
          </c:dPt>
          <c:dPt>
            <c:idx val="97"/>
            <c:marker>
              <c:spPr>
                <a:solidFill>
                  <a:srgbClr val="EDFF00"/>
                </a:solidFill>
              </c:spPr>
            </c:marker>
          </c:dPt>
          <c:dPt>
            <c:idx val="98"/>
            <c:marker>
              <c:spPr>
                <a:solidFill>
                  <a:srgbClr val="EDFF00"/>
                </a:solidFill>
              </c:spPr>
            </c:marker>
          </c:dPt>
          <c:dPt>
            <c:idx val="99"/>
            <c:marker>
              <c:spPr>
                <a:solidFill>
                  <a:srgbClr val="ECFF00"/>
                </a:solidFill>
              </c:spPr>
            </c:marker>
          </c:dPt>
          <c:dPt>
            <c:idx val="100"/>
            <c:marker>
              <c:spPr>
                <a:solidFill>
                  <a:srgbClr val="ECFF00"/>
                </a:solidFill>
              </c:spPr>
            </c:marker>
          </c:dPt>
          <c:dPt>
            <c:idx val="101"/>
            <c:marker>
              <c:spPr>
                <a:solidFill>
                  <a:srgbClr val="ECFF00"/>
                </a:solidFill>
              </c:spPr>
            </c:marker>
          </c:dPt>
          <c:dPt>
            <c:idx val="102"/>
            <c:marker>
              <c:spPr>
                <a:solidFill>
                  <a:srgbClr val="ECFF00"/>
                </a:solidFill>
              </c:spPr>
            </c:marker>
          </c:dPt>
          <c:dPt>
            <c:idx val="103"/>
            <c:marker>
              <c:spPr>
                <a:solidFill>
                  <a:srgbClr val="ECFF00"/>
                </a:solidFill>
              </c:spPr>
            </c:marker>
          </c:dPt>
          <c:dPt>
            <c:idx val="104"/>
            <c:marker>
              <c:spPr>
                <a:solidFill>
                  <a:srgbClr val="EBFF00"/>
                </a:solidFill>
              </c:spPr>
            </c:marker>
          </c:dPt>
          <c:dPt>
            <c:idx val="105"/>
            <c:marker>
              <c:spPr>
                <a:solidFill>
                  <a:srgbClr val="EBFF00"/>
                </a:solidFill>
              </c:spPr>
            </c:marker>
          </c:dPt>
          <c:dPt>
            <c:idx val="106"/>
            <c:marker>
              <c:spPr>
                <a:solidFill>
                  <a:srgbClr val="EBFF00"/>
                </a:solidFill>
              </c:spPr>
            </c:marker>
          </c:dPt>
          <c:dPt>
            <c:idx val="107"/>
            <c:marker>
              <c:spPr>
                <a:solidFill>
                  <a:srgbClr val="EBFF00"/>
                </a:solidFill>
              </c:spPr>
            </c:marker>
          </c:dPt>
          <c:dPt>
            <c:idx val="108"/>
            <c:marker>
              <c:spPr>
                <a:solidFill>
                  <a:srgbClr val="EBFF00"/>
                </a:solidFill>
              </c:spPr>
            </c:marker>
          </c:dPt>
          <c:dPt>
            <c:idx val="109"/>
            <c:marker>
              <c:spPr>
                <a:solidFill>
                  <a:srgbClr val="EBFF00"/>
                </a:solidFill>
              </c:spPr>
            </c:marker>
          </c:dPt>
          <c:dPt>
            <c:idx val="110"/>
            <c:marker>
              <c:spPr>
                <a:solidFill>
                  <a:srgbClr val="EAFF00"/>
                </a:solidFill>
              </c:spPr>
            </c:marker>
          </c:dPt>
          <c:dPt>
            <c:idx val="111"/>
            <c:marker>
              <c:spPr>
                <a:solidFill>
                  <a:srgbClr val="EAFF00"/>
                </a:solidFill>
              </c:spPr>
            </c:marker>
          </c:dPt>
          <c:dPt>
            <c:idx val="112"/>
            <c:marker>
              <c:spPr>
                <a:solidFill>
                  <a:srgbClr val="EAFF00"/>
                </a:solidFill>
              </c:spPr>
            </c:marker>
          </c:dPt>
          <c:dPt>
            <c:idx val="113"/>
            <c:marker>
              <c:spPr>
                <a:solidFill>
                  <a:srgbClr val="EAFF00"/>
                </a:solidFill>
              </c:spPr>
            </c:marker>
          </c:dPt>
          <c:dPt>
            <c:idx val="114"/>
            <c:marker>
              <c:spPr>
                <a:solidFill>
                  <a:srgbClr val="EAFF00"/>
                </a:solidFill>
              </c:spPr>
            </c:marker>
          </c:dPt>
          <c:dPt>
            <c:idx val="115"/>
            <c:marker>
              <c:spPr>
                <a:solidFill>
                  <a:srgbClr val="E9FF00"/>
                </a:solidFill>
              </c:spPr>
            </c:marker>
          </c:dPt>
          <c:dPt>
            <c:idx val="116"/>
            <c:marker>
              <c:spPr>
                <a:solidFill>
                  <a:srgbClr val="E9FF00"/>
                </a:solidFill>
              </c:spPr>
            </c:marker>
          </c:dPt>
          <c:dPt>
            <c:idx val="117"/>
            <c:marker>
              <c:spPr>
                <a:solidFill>
                  <a:srgbClr val="E9FF00"/>
                </a:solidFill>
              </c:spPr>
            </c:marker>
          </c:dPt>
          <c:dPt>
            <c:idx val="118"/>
            <c:marker>
              <c:spPr>
                <a:solidFill>
                  <a:srgbClr val="E9FF00"/>
                </a:solidFill>
              </c:spPr>
            </c:marker>
          </c:dPt>
          <c:dPt>
            <c:idx val="119"/>
            <c:marker>
              <c:spPr>
                <a:solidFill>
                  <a:srgbClr val="E9FF00"/>
                </a:solidFill>
              </c:spPr>
            </c:marker>
          </c:dPt>
          <c:dPt>
            <c:idx val="120"/>
            <c:marker>
              <c:spPr>
                <a:solidFill>
                  <a:srgbClr val="E9FF00"/>
                </a:solidFill>
              </c:spPr>
            </c:marker>
          </c:dPt>
          <c:dPt>
            <c:idx val="121"/>
            <c:marker>
              <c:spPr>
                <a:solidFill>
                  <a:srgbClr val="E8FF00"/>
                </a:solidFill>
              </c:spPr>
            </c:marker>
          </c:dPt>
          <c:dPt>
            <c:idx val="122"/>
            <c:marker>
              <c:spPr>
                <a:solidFill>
                  <a:srgbClr val="E8FF00"/>
                </a:solidFill>
              </c:spPr>
            </c:marker>
          </c:dPt>
          <c:dPt>
            <c:idx val="123"/>
            <c:marker>
              <c:spPr>
                <a:solidFill>
                  <a:srgbClr val="E8FF00"/>
                </a:solidFill>
              </c:spPr>
            </c:marker>
          </c:dPt>
          <c:dPt>
            <c:idx val="124"/>
            <c:marker>
              <c:spPr>
                <a:solidFill>
                  <a:srgbClr val="E8FF00"/>
                </a:solidFill>
              </c:spPr>
            </c:marker>
          </c:dPt>
          <c:dPt>
            <c:idx val="125"/>
            <c:marker>
              <c:spPr>
                <a:solidFill>
                  <a:srgbClr val="E8FF00"/>
                </a:solidFill>
              </c:spPr>
            </c:marker>
          </c:dPt>
          <c:dPt>
            <c:idx val="126"/>
            <c:marker>
              <c:spPr>
                <a:solidFill>
                  <a:srgbClr val="E7FF00"/>
                </a:solidFill>
              </c:spPr>
            </c:marker>
          </c:dPt>
          <c:dPt>
            <c:idx val="127"/>
            <c:marker>
              <c:spPr>
                <a:solidFill>
                  <a:srgbClr val="E7FF00"/>
                </a:solidFill>
              </c:spPr>
            </c:marker>
          </c:dPt>
          <c:dPt>
            <c:idx val="128"/>
            <c:marker>
              <c:spPr>
                <a:solidFill>
                  <a:srgbClr val="E7FF00"/>
                </a:solidFill>
              </c:spPr>
            </c:marker>
          </c:dPt>
          <c:dPt>
            <c:idx val="129"/>
            <c:marker>
              <c:spPr>
                <a:solidFill>
                  <a:srgbClr val="E7FF00"/>
                </a:solidFill>
              </c:spPr>
            </c:marker>
          </c:dPt>
          <c:dPt>
            <c:idx val="130"/>
            <c:marker>
              <c:spPr>
                <a:solidFill>
                  <a:srgbClr val="E7FF00"/>
                </a:solidFill>
              </c:spPr>
            </c:marker>
          </c:dPt>
          <c:dPt>
            <c:idx val="131"/>
            <c:marker>
              <c:spPr>
                <a:solidFill>
                  <a:srgbClr val="E7FF00"/>
                </a:solidFill>
              </c:spPr>
            </c:marker>
          </c:dPt>
          <c:dPt>
            <c:idx val="132"/>
            <c:marker>
              <c:spPr>
                <a:solidFill>
                  <a:srgbClr val="E6FF00"/>
                </a:solidFill>
              </c:spPr>
            </c:marker>
          </c:dPt>
          <c:dPt>
            <c:idx val="133"/>
            <c:marker>
              <c:spPr>
                <a:solidFill>
                  <a:srgbClr val="E6FF00"/>
                </a:solidFill>
              </c:spPr>
            </c:marker>
          </c:dPt>
          <c:dPt>
            <c:idx val="134"/>
            <c:marker>
              <c:spPr>
                <a:solidFill>
                  <a:srgbClr val="E6FF00"/>
                </a:solidFill>
              </c:spPr>
            </c:marker>
          </c:dPt>
          <c:dPt>
            <c:idx val="135"/>
            <c:marker>
              <c:spPr>
                <a:solidFill>
                  <a:srgbClr val="E6FF00"/>
                </a:solidFill>
              </c:spPr>
            </c:marker>
          </c:dPt>
          <c:dPt>
            <c:idx val="136"/>
            <c:marker>
              <c:spPr>
                <a:solidFill>
                  <a:srgbClr val="E6FF00"/>
                </a:solidFill>
              </c:spPr>
            </c:marker>
          </c:dPt>
          <c:dPt>
            <c:idx val="137"/>
            <c:marker>
              <c:spPr>
                <a:solidFill>
                  <a:srgbClr val="E5FF00"/>
                </a:solidFill>
              </c:spPr>
            </c:marker>
          </c:dPt>
          <c:dPt>
            <c:idx val="138"/>
            <c:marker>
              <c:spPr>
                <a:solidFill>
                  <a:srgbClr val="E5FF00"/>
                </a:solidFill>
              </c:spPr>
            </c:marker>
          </c:dPt>
          <c:dPt>
            <c:idx val="139"/>
            <c:marker>
              <c:spPr>
                <a:solidFill>
                  <a:srgbClr val="E5FF00"/>
                </a:solidFill>
              </c:spPr>
            </c:marker>
          </c:dPt>
          <c:dPt>
            <c:idx val="140"/>
            <c:marker>
              <c:spPr>
                <a:solidFill>
                  <a:srgbClr val="E5FF00"/>
                </a:solidFill>
              </c:spPr>
            </c:marker>
          </c:dPt>
          <c:dPt>
            <c:idx val="141"/>
            <c:marker>
              <c:spPr>
                <a:solidFill>
                  <a:srgbClr val="E5FF00"/>
                </a:solidFill>
              </c:spPr>
            </c:marker>
          </c:dPt>
          <c:dPt>
            <c:idx val="142"/>
            <c:marker>
              <c:spPr>
                <a:solidFill>
                  <a:srgbClr val="E5FF00"/>
                </a:solidFill>
              </c:spPr>
            </c:marker>
          </c:dPt>
          <c:dPt>
            <c:idx val="143"/>
            <c:marker>
              <c:spPr>
                <a:solidFill>
                  <a:srgbClr val="E4FF00"/>
                </a:solidFill>
              </c:spPr>
            </c:marker>
          </c:dPt>
          <c:dPt>
            <c:idx val="144"/>
            <c:marker>
              <c:spPr>
                <a:solidFill>
                  <a:srgbClr val="E4FF00"/>
                </a:solidFill>
              </c:spPr>
            </c:marker>
          </c:dPt>
          <c:dPt>
            <c:idx val="145"/>
            <c:marker>
              <c:spPr>
                <a:solidFill>
                  <a:srgbClr val="E4FF00"/>
                </a:solidFill>
              </c:spPr>
            </c:marker>
          </c:dPt>
          <c:dPt>
            <c:idx val="146"/>
            <c:marker>
              <c:spPr>
                <a:solidFill>
                  <a:srgbClr val="E4FF00"/>
                </a:solidFill>
              </c:spPr>
            </c:marker>
          </c:dPt>
          <c:dPt>
            <c:idx val="147"/>
            <c:marker>
              <c:spPr>
                <a:solidFill>
                  <a:srgbClr val="E4FF00"/>
                </a:solidFill>
              </c:spPr>
            </c:marker>
          </c:dPt>
          <c:dPt>
            <c:idx val="148"/>
            <c:marker>
              <c:spPr>
                <a:solidFill>
                  <a:srgbClr val="E3FF00"/>
                </a:solidFill>
              </c:spPr>
            </c:marker>
          </c:dPt>
          <c:dPt>
            <c:idx val="149"/>
            <c:marker>
              <c:spPr>
                <a:solidFill>
                  <a:srgbClr val="E3FF00"/>
                </a:solidFill>
              </c:spPr>
            </c:marker>
          </c:dPt>
          <c:dPt>
            <c:idx val="150"/>
            <c:marker>
              <c:spPr>
                <a:solidFill>
                  <a:srgbClr val="E3FF00"/>
                </a:solidFill>
              </c:spPr>
            </c:marker>
          </c:dPt>
          <c:dPt>
            <c:idx val="151"/>
            <c:marker>
              <c:spPr>
                <a:solidFill>
                  <a:srgbClr val="E3FF00"/>
                </a:solidFill>
              </c:spPr>
            </c:marker>
          </c:dPt>
          <c:dPt>
            <c:idx val="152"/>
            <c:marker>
              <c:spPr>
                <a:solidFill>
                  <a:srgbClr val="E3FF00"/>
                </a:solidFill>
              </c:spPr>
            </c:marker>
          </c:dPt>
          <c:dPt>
            <c:idx val="153"/>
            <c:marker>
              <c:spPr>
                <a:solidFill>
                  <a:srgbClr val="E3FF00"/>
                </a:solidFill>
              </c:spPr>
            </c:marker>
          </c:dPt>
          <c:dPt>
            <c:idx val="154"/>
            <c:marker>
              <c:spPr>
                <a:solidFill>
                  <a:srgbClr val="E2FF00"/>
                </a:solidFill>
              </c:spPr>
            </c:marker>
          </c:dPt>
          <c:dPt>
            <c:idx val="155"/>
            <c:marker>
              <c:spPr>
                <a:solidFill>
                  <a:srgbClr val="E2FF00"/>
                </a:solidFill>
              </c:spPr>
            </c:marker>
          </c:dPt>
          <c:dPt>
            <c:idx val="156"/>
            <c:marker>
              <c:spPr>
                <a:solidFill>
                  <a:srgbClr val="E2FF00"/>
                </a:solidFill>
              </c:spPr>
            </c:marker>
          </c:dPt>
          <c:dPt>
            <c:idx val="157"/>
            <c:marker>
              <c:spPr>
                <a:solidFill>
                  <a:srgbClr val="E2FF00"/>
                </a:solidFill>
              </c:spPr>
            </c:marker>
          </c:dPt>
          <c:dPt>
            <c:idx val="158"/>
            <c:marker>
              <c:spPr>
                <a:solidFill>
                  <a:srgbClr val="E2FF00"/>
                </a:solidFill>
              </c:spPr>
            </c:marker>
          </c:dPt>
          <c:dPt>
            <c:idx val="159"/>
            <c:marker>
              <c:spPr>
                <a:solidFill>
                  <a:srgbClr val="E1FF00"/>
                </a:solidFill>
              </c:spPr>
            </c:marker>
          </c:dPt>
          <c:dPt>
            <c:idx val="160"/>
            <c:marker>
              <c:spPr>
                <a:solidFill>
                  <a:srgbClr val="E1FF00"/>
                </a:solidFill>
              </c:spPr>
            </c:marker>
          </c:dPt>
          <c:dPt>
            <c:idx val="161"/>
            <c:marker>
              <c:spPr>
                <a:solidFill>
                  <a:srgbClr val="E1FF00"/>
                </a:solidFill>
              </c:spPr>
            </c:marker>
          </c:dPt>
          <c:dPt>
            <c:idx val="162"/>
            <c:marker>
              <c:spPr>
                <a:solidFill>
                  <a:srgbClr val="E1FF00"/>
                </a:solidFill>
              </c:spPr>
            </c:marker>
          </c:dPt>
          <c:dPt>
            <c:idx val="163"/>
            <c:marker>
              <c:spPr>
                <a:solidFill>
                  <a:srgbClr val="E1FF00"/>
                </a:solidFill>
              </c:spPr>
            </c:marker>
          </c:dPt>
          <c:dPt>
            <c:idx val="164"/>
            <c:marker>
              <c:spPr>
                <a:solidFill>
                  <a:srgbClr val="E1FF00"/>
                </a:solidFill>
              </c:spPr>
            </c:marker>
          </c:dPt>
          <c:dPt>
            <c:idx val="165"/>
            <c:marker>
              <c:spPr>
                <a:solidFill>
                  <a:srgbClr val="E0FF00"/>
                </a:solidFill>
              </c:spPr>
            </c:marker>
          </c:dPt>
          <c:dPt>
            <c:idx val="166"/>
            <c:marker>
              <c:spPr>
                <a:solidFill>
                  <a:srgbClr val="E0FF00"/>
                </a:solidFill>
              </c:spPr>
            </c:marker>
          </c:dPt>
          <c:dPt>
            <c:idx val="167"/>
            <c:marker>
              <c:spPr>
                <a:solidFill>
                  <a:srgbClr val="E0FF00"/>
                </a:solidFill>
              </c:spPr>
            </c:marker>
          </c:dPt>
          <c:dPt>
            <c:idx val="168"/>
            <c:marker>
              <c:spPr>
                <a:solidFill>
                  <a:srgbClr val="E0FF00"/>
                </a:solidFill>
              </c:spPr>
            </c:marker>
          </c:dPt>
          <c:dPt>
            <c:idx val="169"/>
            <c:marker>
              <c:spPr>
                <a:solidFill>
                  <a:srgbClr val="E0FF00"/>
                </a:solidFill>
              </c:spPr>
            </c:marker>
          </c:dPt>
          <c:dPt>
            <c:idx val="170"/>
            <c:marker>
              <c:spPr>
                <a:solidFill>
                  <a:srgbClr val="DFFF00"/>
                </a:solidFill>
              </c:spPr>
            </c:marker>
          </c:dPt>
          <c:dPt>
            <c:idx val="171"/>
            <c:marker>
              <c:spPr>
                <a:solidFill>
                  <a:srgbClr val="DFFF00"/>
                </a:solidFill>
              </c:spPr>
            </c:marker>
          </c:dPt>
          <c:dPt>
            <c:idx val="172"/>
            <c:marker>
              <c:spPr>
                <a:solidFill>
                  <a:srgbClr val="DFFF00"/>
                </a:solidFill>
              </c:spPr>
            </c:marker>
          </c:dPt>
          <c:dPt>
            <c:idx val="173"/>
            <c:marker>
              <c:spPr>
                <a:solidFill>
                  <a:srgbClr val="DFFF00"/>
                </a:solidFill>
              </c:spPr>
            </c:marker>
          </c:dPt>
          <c:dPt>
            <c:idx val="174"/>
            <c:marker>
              <c:spPr>
                <a:solidFill>
                  <a:srgbClr val="DFFF00"/>
                </a:solidFill>
              </c:spPr>
            </c:marker>
          </c:dPt>
          <c:dPt>
            <c:idx val="175"/>
            <c:marker>
              <c:spPr>
                <a:solidFill>
                  <a:srgbClr val="DEFF00"/>
                </a:solidFill>
              </c:spPr>
            </c:marker>
          </c:dPt>
          <c:dPt>
            <c:idx val="176"/>
            <c:marker>
              <c:spPr>
                <a:solidFill>
                  <a:srgbClr val="DEFF00"/>
                </a:solidFill>
              </c:spPr>
            </c:marker>
          </c:dPt>
          <c:dPt>
            <c:idx val="177"/>
            <c:marker>
              <c:spPr>
                <a:solidFill>
                  <a:srgbClr val="DEFF00"/>
                </a:solidFill>
              </c:spPr>
            </c:marker>
          </c:dPt>
          <c:dPt>
            <c:idx val="178"/>
            <c:marker>
              <c:spPr>
                <a:solidFill>
                  <a:srgbClr val="DEFF00"/>
                </a:solidFill>
              </c:spPr>
            </c:marker>
          </c:dPt>
          <c:dPt>
            <c:idx val="179"/>
            <c:marker>
              <c:spPr>
                <a:solidFill>
                  <a:srgbClr val="DEFF00"/>
                </a:solidFill>
              </c:spPr>
            </c:marker>
          </c:dPt>
          <c:dPt>
            <c:idx val="180"/>
            <c:marker>
              <c:spPr>
                <a:solidFill>
                  <a:srgbClr val="DEFF00"/>
                </a:solidFill>
              </c:spPr>
            </c:marker>
          </c:dPt>
          <c:dPt>
            <c:idx val="181"/>
            <c:marker>
              <c:spPr>
                <a:solidFill>
                  <a:srgbClr val="DDFF00"/>
                </a:solidFill>
              </c:spPr>
            </c:marker>
          </c:dPt>
          <c:dPt>
            <c:idx val="182"/>
            <c:marker>
              <c:spPr>
                <a:solidFill>
                  <a:srgbClr val="DDFF00"/>
                </a:solidFill>
              </c:spPr>
            </c:marker>
          </c:dPt>
          <c:dPt>
            <c:idx val="183"/>
            <c:marker>
              <c:spPr>
                <a:solidFill>
                  <a:srgbClr val="DDFF00"/>
                </a:solidFill>
              </c:spPr>
            </c:marker>
          </c:dPt>
          <c:dPt>
            <c:idx val="184"/>
            <c:marker>
              <c:spPr>
                <a:solidFill>
                  <a:srgbClr val="DDFF00"/>
                </a:solidFill>
              </c:spPr>
            </c:marker>
          </c:dPt>
          <c:dPt>
            <c:idx val="185"/>
            <c:marker>
              <c:spPr>
                <a:solidFill>
                  <a:srgbClr val="DDFF00"/>
                </a:solidFill>
              </c:spPr>
            </c:marker>
          </c:dPt>
          <c:dPt>
            <c:idx val="186"/>
            <c:marker>
              <c:spPr>
                <a:solidFill>
                  <a:srgbClr val="DCFF00"/>
                </a:solidFill>
              </c:spPr>
            </c:marker>
          </c:dPt>
          <c:dPt>
            <c:idx val="187"/>
            <c:marker>
              <c:spPr>
                <a:solidFill>
                  <a:srgbClr val="DCFF00"/>
                </a:solidFill>
              </c:spPr>
            </c:marker>
          </c:dPt>
          <c:dPt>
            <c:idx val="188"/>
            <c:marker>
              <c:spPr>
                <a:solidFill>
                  <a:srgbClr val="DCFF00"/>
                </a:solidFill>
              </c:spPr>
            </c:marker>
          </c:dPt>
          <c:dPt>
            <c:idx val="189"/>
            <c:marker>
              <c:spPr>
                <a:solidFill>
                  <a:srgbClr val="DCFF00"/>
                </a:solidFill>
              </c:spPr>
            </c:marker>
          </c:dPt>
          <c:dPt>
            <c:idx val="190"/>
            <c:marker>
              <c:spPr>
                <a:solidFill>
                  <a:srgbClr val="DCFF00"/>
                </a:solidFill>
              </c:spPr>
            </c:marker>
          </c:dPt>
          <c:dPt>
            <c:idx val="191"/>
            <c:marker>
              <c:spPr>
                <a:solidFill>
                  <a:srgbClr val="DCFF00"/>
                </a:solidFill>
              </c:spPr>
            </c:marker>
          </c:dPt>
          <c:dPt>
            <c:idx val="192"/>
            <c:marker>
              <c:spPr>
                <a:solidFill>
                  <a:srgbClr val="DBFF00"/>
                </a:solidFill>
              </c:spPr>
            </c:marker>
          </c:dPt>
          <c:dPt>
            <c:idx val="193"/>
            <c:marker>
              <c:spPr>
                <a:solidFill>
                  <a:srgbClr val="DBFF00"/>
                </a:solidFill>
              </c:spPr>
            </c:marker>
          </c:dPt>
          <c:dPt>
            <c:idx val="194"/>
            <c:marker>
              <c:spPr>
                <a:solidFill>
                  <a:srgbClr val="DBFF00"/>
                </a:solidFill>
              </c:spPr>
            </c:marker>
          </c:dPt>
          <c:dPt>
            <c:idx val="195"/>
            <c:marker>
              <c:spPr>
                <a:solidFill>
                  <a:srgbClr val="DBFF00"/>
                </a:solidFill>
              </c:spPr>
            </c:marker>
          </c:dPt>
          <c:dPt>
            <c:idx val="196"/>
            <c:marker>
              <c:spPr>
                <a:solidFill>
                  <a:srgbClr val="DBFF00"/>
                </a:solidFill>
              </c:spPr>
            </c:marker>
          </c:dPt>
          <c:dPt>
            <c:idx val="197"/>
            <c:marker>
              <c:spPr>
                <a:solidFill>
                  <a:srgbClr val="DAFF00"/>
                </a:solidFill>
              </c:spPr>
            </c:marker>
          </c:dPt>
          <c:dPt>
            <c:idx val="198"/>
            <c:marker>
              <c:spPr>
                <a:solidFill>
                  <a:srgbClr val="DAFF00"/>
                </a:solidFill>
              </c:spPr>
            </c:marker>
          </c:dPt>
          <c:dPt>
            <c:idx val="199"/>
            <c:marker>
              <c:spPr>
                <a:solidFill>
                  <a:srgbClr val="DAFF00"/>
                </a:solidFill>
              </c:spPr>
            </c:marker>
          </c:dPt>
          <c:dPt>
            <c:idx val="200"/>
            <c:marker>
              <c:spPr>
                <a:solidFill>
                  <a:srgbClr val="DAFF00"/>
                </a:solidFill>
              </c:spPr>
            </c:marker>
          </c:dPt>
          <c:dPt>
            <c:idx val="201"/>
            <c:marker>
              <c:spPr>
                <a:solidFill>
                  <a:srgbClr val="DAFF00"/>
                </a:solidFill>
              </c:spPr>
            </c:marker>
          </c:dPt>
          <c:dPt>
            <c:idx val="202"/>
            <c:marker>
              <c:spPr>
                <a:solidFill>
                  <a:srgbClr val="DAFF00"/>
                </a:solidFill>
              </c:spPr>
            </c:marker>
          </c:dPt>
          <c:dPt>
            <c:idx val="203"/>
            <c:marker>
              <c:spPr>
                <a:solidFill>
                  <a:srgbClr val="D9FF00"/>
                </a:solidFill>
              </c:spPr>
            </c:marker>
          </c:dPt>
          <c:dPt>
            <c:idx val="204"/>
            <c:marker>
              <c:spPr>
                <a:solidFill>
                  <a:srgbClr val="D9FF00"/>
                </a:solidFill>
              </c:spPr>
            </c:marker>
          </c:dPt>
          <c:dPt>
            <c:idx val="205"/>
            <c:marker>
              <c:spPr>
                <a:solidFill>
                  <a:srgbClr val="D9FF00"/>
                </a:solidFill>
              </c:spPr>
            </c:marker>
          </c:dPt>
          <c:dPt>
            <c:idx val="206"/>
            <c:marker>
              <c:spPr>
                <a:solidFill>
                  <a:srgbClr val="D9FF00"/>
                </a:solidFill>
              </c:spPr>
            </c:marker>
          </c:dPt>
          <c:dPt>
            <c:idx val="207"/>
            <c:marker>
              <c:spPr>
                <a:solidFill>
                  <a:srgbClr val="D9FF00"/>
                </a:solidFill>
              </c:spPr>
            </c:marker>
          </c:dPt>
          <c:dPt>
            <c:idx val="208"/>
            <c:marker>
              <c:spPr>
                <a:solidFill>
                  <a:srgbClr val="D8FF00"/>
                </a:solidFill>
              </c:spPr>
            </c:marker>
          </c:dPt>
          <c:dPt>
            <c:idx val="209"/>
            <c:marker>
              <c:spPr>
                <a:solidFill>
                  <a:srgbClr val="D8FF00"/>
                </a:solidFill>
              </c:spPr>
            </c:marker>
          </c:dPt>
          <c:dPt>
            <c:idx val="210"/>
            <c:marker>
              <c:spPr>
                <a:solidFill>
                  <a:srgbClr val="D8FF00"/>
                </a:solidFill>
              </c:spPr>
            </c:marker>
          </c:dPt>
          <c:dPt>
            <c:idx val="211"/>
            <c:marker>
              <c:spPr>
                <a:solidFill>
                  <a:srgbClr val="D8FF00"/>
                </a:solidFill>
              </c:spPr>
            </c:marker>
          </c:dPt>
          <c:dPt>
            <c:idx val="212"/>
            <c:marker>
              <c:spPr>
                <a:solidFill>
                  <a:srgbClr val="D8FF00"/>
                </a:solidFill>
              </c:spPr>
            </c:marker>
          </c:dPt>
          <c:dPt>
            <c:idx val="213"/>
            <c:marker>
              <c:spPr>
                <a:solidFill>
                  <a:srgbClr val="D8FF00"/>
                </a:solidFill>
              </c:spPr>
            </c:marker>
          </c:dPt>
          <c:dPt>
            <c:idx val="214"/>
            <c:marker>
              <c:spPr>
                <a:solidFill>
                  <a:srgbClr val="D7FF00"/>
                </a:solidFill>
              </c:spPr>
            </c:marker>
          </c:dPt>
          <c:dPt>
            <c:idx val="215"/>
            <c:marker>
              <c:spPr>
                <a:solidFill>
                  <a:srgbClr val="D7FF00"/>
                </a:solidFill>
              </c:spPr>
            </c:marker>
          </c:dPt>
          <c:dPt>
            <c:idx val="216"/>
            <c:marker>
              <c:spPr>
                <a:solidFill>
                  <a:srgbClr val="D7FF00"/>
                </a:solidFill>
              </c:spPr>
            </c:marker>
          </c:dPt>
          <c:dPt>
            <c:idx val="217"/>
            <c:marker>
              <c:spPr>
                <a:solidFill>
                  <a:srgbClr val="D7FF00"/>
                </a:solidFill>
              </c:spPr>
            </c:marker>
          </c:dPt>
          <c:dPt>
            <c:idx val="218"/>
            <c:marker>
              <c:spPr>
                <a:solidFill>
                  <a:srgbClr val="D7FF00"/>
                </a:solidFill>
              </c:spPr>
            </c:marker>
          </c:dPt>
          <c:dPt>
            <c:idx val="219"/>
            <c:marker>
              <c:spPr>
                <a:solidFill>
                  <a:srgbClr val="D6FF00"/>
                </a:solidFill>
              </c:spPr>
            </c:marker>
          </c:dPt>
          <c:dPt>
            <c:idx val="220"/>
            <c:marker>
              <c:spPr>
                <a:solidFill>
                  <a:srgbClr val="D6FF00"/>
                </a:solidFill>
              </c:spPr>
            </c:marker>
          </c:dPt>
          <c:dPt>
            <c:idx val="221"/>
            <c:marker>
              <c:spPr>
                <a:solidFill>
                  <a:srgbClr val="D6FF00"/>
                </a:solidFill>
              </c:spPr>
            </c:marker>
          </c:dPt>
          <c:dPt>
            <c:idx val="222"/>
            <c:marker>
              <c:spPr>
                <a:solidFill>
                  <a:srgbClr val="D6FF00"/>
                </a:solidFill>
              </c:spPr>
            </c:marker>
          </c:dPt>
          <c:dPt>
            <c:idx val="223"/>
            <c:marker>
              <c:spPr>
                <a:solidFill>
                  <a:srgbClr val="D6FF00"/>
                </a:solidFill>
              </c:spPr>
            </c:marker>
          </c:dPt>
          <c:dPt>
            <c:idx val="224"/>
            <c:marker>
              <c:spPr>
                <a:solidFill>
                  <a:srgbClr val="D6FF00"/>
                </a:solidFill>
              </c:spPr>
            </c:marker>
          </c:dPt>
          <c:dPt>
            <c:idx val="225"/>
            <c:marker>
              <c:spPr>
                <a:solidFill>
                  <a:srgbClr val="D5FF00"/>
                </a:solidFill>
              </c:spPr>
            </c:marker>
          </c:dPt>
          <c:dPt>
            <c:idx val="226"/>
            <c:marker>
              <c:spPr>
                <a:solidFill>
                  <a:srgbClr val="D5FF00"/>
                </a:solidFill>
              </c:spPr>
            </c:marker>
          </c:dPt>
          <c:dPt>
            <c:idx val="227"/>
            <c:marker>
              <c:spPr>
                <a:solidFill>
                  <a:srgbClr val="D5FF00"/>
                </a:solidFill>
              </c:spPr>
            </c:marker>
          </c:dPt>
          <c:dPt>
            <c:idx val="228"/>
            <c:marker>
              <c:spPr>
                <a:solidFill>
                  <a:srgbClr val="D5FF00"/>
                </a:solidFill>
              </c:spPr>
            </c:marker>
          </c:dPt>
          <c:dPt>
            <c:idx val="229"/>
            <c:marker>
              <c:spPr>
                <a:solidFill>
                  <a:srgbClr val="D5FF00"/>
                </a:solidFill>
              </c:spPr>
            </c:marker>
          </c:dPt>
          <c:dPt>
            <c:idx val="230"/>
            <c:marker>
              <c:spPr>
                <a:solidFill>
                  <a:srgbClr val="D4FF00"/>
                </a:solidFill>
              </c:spPr>
            </c:marker>
          </c:dPt>
          <c:dPt>
            <c:idx val="231"/>
            <c:marker>
              <c:spPr>
                <a:solidFill>
                  <a:srgbClr val="D4FF00"/>
                </a:solidFill>
              </c:spPr>
            </c:marker>
          </c:dPt>
          <c:dPt>
            <c:idx val="232"/>
            <c:marker>
              <c:spPr>
                <a:solidFill>
                  <a:srgbClr val="D4FF00"/>
                </a:solidFill>
              </c:spPr>
            </c:marker>
          </c:dPt>
          <c:dPt>
            <c:idx val="233"/>
            <c:marker>
              <c:spPr>
                <a:solidFill>
                  <a:srgbClr val="D4FF00"/>
                </a:solidFill>
              </c:spPr>
            </c:marker>
          </c:dPt>
          <c:dPt>
            <c:idx val="234"/>
            <c:marker>
              <c:spPr>
                <a:solidFill>
                  <a:srgbClr val="D4FF00"/>
                </a:solidFill>
              </c:spPr>
            </c:marker>
          </c:dPt>
          <c:dPt>
            <c:idx val="235"/>
            <c:marker>
              <c:spPr>
                <a:solidFill>
                  <a:srgbClr val="D4FF00"/>
                </a:solidFill>
              </c:spPr>
            </c:marker>
          </c:dPt>
          <c:dPt>
            <c:idx val="236"/>
            <c:marker>
              <c:spPr>
                <a:solidFill>
                  <a:srgbClr val="D3FF00"/>
                </a:solidFill>
              </c:spPr>
            </c:marker>
          </c:dPt>
          <c:dPt>
            <c:idx val="237"/>
            <c:marker>
              <c:spPr>
                <a:solidFill>
                  <a:srgbClr val="D3FF00"/>
                </a:solidFill>
              </c:spPr>
            </c:marker>
          </c:dPt>
          <c:dPt>
            <c:idx val="238"/>
            <c:marker>
              <c:spPr>
                <a:solidFill>
                  <a:srgbClr val="D3FF00"/>
                </a:solidFill>
              </c:spPr>
            </c:marker>
          </c:dPt>
          <c:dPt>
            <c:idx val="239"/>
            <c:marker>
              <c:spPr>
                <a:solidFill>
                  <a:srgbClr val="D3FF00"/>
                </a:solidFill>
              </c:spPr>
            </c:marker>
          </c:dPt>
          <c:dPt>
            <c:idx val="240"/>
            <c:marker>
              <c:spPr>
                <a:solidFill>
                  <a:srgbClr val="D3FF00"/>
                </a:solidFill>
              </c:spPr>
            </c:marker>
          </c:dPt>
          <c:dPt>
            <c:idx val="241"/>
            <c:marker>
              <c:spPr>
                <a:solidFill>
                  <a:srgbClr val="D2FF00"/>
                </a:solidFill>
              </c:spPr>
            </c:marker>
          </c:dPt>
          <c:dPt>
            <c:idx val="242"/>
            <c:marker>
              <c:spPr>
                <a:solidFill>
                  <a:srgbClr val="D2FF00"/>
                </a:solidFill>
              </c:spPr>
            </c:marker>
          </c:dPt>
          <c:dPt>
            <c:idx val="243"/>
            <c:marker>
              <c:spPr>
                <a:solidFill>
                  <a:srgbClr val="D2FF00"/>
                </a:solidFill>
              </c:spPr>
            </c:marker>
          </c:dPt>
          <c:dPt>
            <c:idx val="244"/>
            <c:marker>
              <c:spPr>
                <a:solidFill>
                  <a:srgbClr val="D2FF00"/>
                </a:solidFill>
              </c:spPr>
            </c:marker>
          </c:dPt>
          <c:dPt>
            <c:idx val="245"/>
            <c:marker>
              <c:spPr>
                <a:solidFill>
                  <a:srgbClr val="D2FF00"/>
                </a:solidFill>
              </c:spPr>
            </c:marker>
          </c:dPt>
          <c:dPt>
            <c:idx val="246"/>
            <c:marker>
              <c:spPr>
                <a:solidFill>
                  <a:srgbClr val="D2FF00"/>
                </a:solidFill>
              </c:spPr>
            </c:marker>
          </c:dPt>
          <c:dPt>
            <c:idx val="247"/>
            <c:marker>
              <c:spPr>
                <a:solidFill>
                  <a:srgbClr val="D1FF00"/>
                </a:solidFill>
              </c:spPr>
            </c:marker>
          </c:dPt>
          <c:dPt>
            <c:idx val="248"/>
            <c:marker>
              <c:spPr>
                <a:solidFill>
                  <a:srgbClr val="D1FF00"/>
                </a:solidFill>
              </c:spPr>
            </c:marker>
          </c:dPt>
          <c:dPt>
            <c:idx val="249"/>
            <c:marker>
              <c:spPr>
                <a:solidFill>
                  <a:srgbClr val="D1FF00"/>
                </a:solidFill>
              </c:spPr>
            </c:marker>
          </c:dPt>
          <c:dPt>
            <c:idx val="250"/>
            <c:marker>
              <c:spPr>
                <a:solidFill>
                  <a:srgbClr val="D1FF00"/>
                </a:solidFill>
              </c:spPr>
            </c:marker>
          </c:dPt>
          <c:dPt>
            <c:idx val="251"/>
            <c:marker>
              <c:spPr>
                <a:solidFill>
                  <a:srgbClr val="D1FF00"/>
                </a:solidFill>
              </c:spPr>
            </c:marker>
          </c:dPt>
          <c:dPt>
            <c:idx val="252"/>
            <c:marker>
              <c:spPr>
                <a:solidFill>
                  <a:srgbClr val="D0FF00"/>
                </a:solidFill>
              </c:spPr>
            </c:marker>
          </c:dPt>
          <c:dPt>
            <c:idx val="253"/>
            <c:marker>
              <c:spPr>
                <a:solidFill>
                  <a:srgbClr val="D0FF00"/>
                </a:solidFill>
              </c:spPr>
            </c:marker>
          </c:dPt>
          <c:dPt>
            <c:idx val="254"/>
            <c:marker>
              <c:spPr>
                <a:solidFill>
                  <a:srgbClr val="D0FF00"/>
                </a:solidFill>
              </c:spPr>
            </c:marker>
          </c:dPt>
          <c:dPt>
            <c:idx val="255"/>
            <c:marker>
              <c:spPr>
                <a:solidFill>
                  <a:srgbClr val="D0FF00"/>
                </a:solidFill>
              </c:spPr>
            </c:marker>
          </c:dPt>
          <c:dPt>
            <c:idx val="256"/>
            <c:marker>
              <c:spPr>
                <a:solidFill>
                  <a:srgbClr val="D0FF00"/>
                </a:solidFill>
              </c:spPr>
            </c:marker>
          </c:dPt>
          <c:dPt>
            <c:idx val="257"/>
            <c:marker>
              <c:spPr>
                <a:solidFill>
                  <a:srgbClr val="CFFF00"/>
                </a:solidFill>
              </c:spPr>
            </c:marker>
          </c:dPt>
          <c:dPt>
            <c:idx val="258"/>
            <c:marker>
              <c:spPr>
                <a:solidFill>
                  <a:srgbClr val="CFFF00"/>
                </a:solidFill>
              </c:spPr>
            </c:marker>
          </c:dPt>
          <c:dPt>
            <c:idx val="259"/>
            <c:marker>
              <c:spPr>
                <a:solidFill>
                  <a:srgbClr val="CFFF00"/>
                </a:solidFill>
              </c:spPr>
            </c:marker>
          </c:dPt>
          <c:dPt>
            <c:idx val="260"/>
            <c:marker>
              <c:spPr>
                <a:solidFill>
                  <a:srgbClr val="CFFF00"/>
                </a:solidFill>
              </c:spPr>
            </c:marker>
          </c:dPt>
          <c:dPt>
            <c:idx val="261"/>
            <c:marker>
              <c:spPr>
                <a:solidFill>
                  <a:srgbClr val="CFFF00"/>
                </a:solidFill>
              </c:spPr>
            </c:marker>
          </c:dPt>
          <c:dPt>
            <c:idx val="262"/>
            <c:marker>
              <c:spPr>
                <a:solidFill>
                  <a:srgbClr val="CFFF00"/>
                </a:solidFill>
              </c:spPr>
            </c:marker>
          </c:dPt>
          <c:dPt>
            <c:idx val="263"/>
            <c:marker>
              <c:spPr>
                <a:solidFill>
                  <a:srgbClr val="CEFF00"/>
                </a:solidFill>
              </c:spPr>
            </c:marker>
          </c:dPt>
          <c:dPt>
            <c:idx val="264"/>
            <c:marker>
              <c:spPr>
                <a:solidFill>
                  <a:srgbClr val="CEFF00"/>
                </a:solidFill>
              </c:spPr>
            </c:marker>
          </c:dPt>
          <c:dPt>
            <c:idx val="265"/>
            <c:marker>
              <c:spPr>
                <a:solidFill>
                  <a:srgbClr val="CEFF00"/>
                </a:solidFill>
              </c:spPr>
            </c:marker>
          </c:dPt>
          <c:dPt>
            <c:idx val="266"/>
            <c:marker>
              <c:spPr>
                <a:solidFill>
                  <a:srgbClr val="CEFF00"/>
                </a:solidFill>
              </c:spPr>
            </c:marker>
          </c:dPt>
          <c:dPt>
            <c:idx val="267"/>
            <c:marker>
              <c:spPr>
                <a:solidFill>
                  <a:srgbClr val="CEFF00"/>
                </a:solidFill>
              </c:spPr>
            </c:marker>
          </c:dPt>
          <c:dPt>
            <c:idx val="268"/>
            <c:marker>
              <c:spPr>
                <a:solidFill>
                  <a:srgbClr val="CDFF00"/>
                </a:solidFill>
              </c:spPr>
            </c:marker>
          </c:dPt>
          <c:dPt>
            <c:idx val="269"/>
            <c:marker>
              <c:spPr>
                <a:solidFill>
                  <a:srgbClr val="CDFF00"/>
                </a:solidFill>
              </c:spPr>
            </c:marker>
          </c:dPt>
          <c:dPt>
            <c:idx val="270"/>
            <c:marker>
              <c:spPr>
                <a:solidFill>
                  <a:srgbClr val="CDFF00"/>
                </a:solidFill>
              </c:spPr>
            </c:marker>
          </c:dPt>
          <c:dPt>
            <c:idx val="271"/>
            <c:marker>
              <c:spPr>
                <a:solidFill>
                  <a:srgbClr val="CDFF00"/>
                </a:solidFill>
              </c:spPr>
            </c:marker>
          </c:dPt>
          <c:dPt>
            <c:idx val="272"/>
            <c:marker>
              <c:spPr>
                <a:solidFill>
                  <a:srgbClr val="CDFF00"/>
                </a:solidFill>
              </c:spPr>
            </c:marker>
          </c:dPt>
          <c:dPt>
            <c:idx val="273"/>
            <c:marker>
              <c:spPr>
                <a:solidFill>
                  <a:srgbClr val="CDFF00"/>
                </a:solidFill>
              </c:spPr>
            </c:marker>
          </c:dPt>
          <c:dPt>
            <c:idx val="274"/>
            <c:marker>
              <c:spPr>
                <a:solidFill>
                  <a:srgbClr val="CCFF00"/>
                </a:solidFill>
              </c:spPr>
            </c:marker>
          </c:dPt>
          <c:dPt>
            <c:idx val="275"/>
            <c:marker>
              <c:spPr>
                <a:solidFill>
                  <a:srgbClr val="CCFF00"/>
                </a:solidFill>
              </c:spPr>
            </c:marker>
          </c:dPt>
          <c:dPt>
            <c:idx val="276"/>
            <c:marker>
              <c:spPr>
                <a:solidFill>
                  <a:srgbClr val="CCFF00"/>
                </a:solidFill>
              </c:spPr>
            </c:marker>
          </c:dPt>
          <c:dPt>
            <c:idx val="277"/>
            <c:marker>
              <c:spPr>
                <a:solidFill>
                  <a:srgbClr val="CCFF00"/>
                </a:solidFill>
              </c:spPr>
            </c:marker>
          </c:dPt>
          <c:dPt>
            <c:idx val="278"/>
            <c:marker>
              <c:spPr>
                <a:solidFill>
                  <a:srgbClr val="CCFF00"/>
                </a:solidFill>
              </c:spPr>
            </c:marker>
          </c:dPt>
          <c:dPt>
            <c:idx val="279"/>
            <c:marker>
              <c:spPr>
                <a:solidFill>
                  <a:srgbClr val="CBFF00"/>
                </a:solidFill>
              </c:spPr>
            </c:marker>
          </c:dPt>
          <c:dPt>
            <c:idx val="280"/>
            <c:marker>
              <c:spPr>
                <a:solidFill>
                  <a:srgbClr val="CBFF00"/>
                </a:solidFill>
              </c:spPr>
            </c:marker>
          </c:dPt>
          <c:dPt>
            <c:idx val="281"/>
            <c:marker>
              <c:spPr>
                <a:solidFill>
                  <a:srgbClr val="CBFF00"/>
                </a:solidFill>
              </c:spPr>
            </c:marker>
          </c:dPt>
          <c:dPt>
            <c:idx val="282"/>
            <c:marker>
              <c:spPr>
                <a:solidFill>
                  <a:srgbClr val="CBFF00"/>
                </a:solidFill>
              </c:spPr>
            </c:marker>
          </c:dPt>
          <c:dPt>
            <c:idx val="283"/>
            <c:marker>
              <c:spPr>
                <a:solidFill>
                  <a:srgbClr val="CBFF00"/>
                </a:solidFill>
              </c:spPr>
            </c:marker>
          </c:dPt>
          <c:dPt>
            <c:idx val="284"/>
            <c:marker>
              <c:spPr>
                <a:solidFill>
                  <a:srgbClr val="CBFF00"/>
                </a:solidFill>
              </c:spPr>
            </c:marker>
          </c:dPt>
          <c:dPt>
            <c:idx val="285"/>
            <c:marker>
              <c:spPr>
                <a:solidFill>
                  <a:srgbClr val="CAFF00"/>
                </a:solidFill>
              </c:spPr>
            </c:marker>
          </c:dPt>
          <c:dPt>
            <c:idx val="286"/>
            <c:marker>
              <c:spPr>
                <a:solidFill>
                  <a:srgbClr val="CAFF00"/>
                </a:solidFill>
              </c:spPr>
            </c:marker>
          </c:dPt>
          <c:dPt>
            <c:idx val="287"/>
            <c:marker>
              <c:spPr>
                <a:solidFill>
                  <a:srgbClr val="CAFF00"/>
                </a:solidFill>
              </c:spPr>
            </c:marker>
          </c:dPt>
          <c:dPt>
            <c:idx val="288"/>
            <c:marker>
              <c:spPr>
                <a:solidFill>
                  <a:srgbClr val="CAFF00"/>
                </a:solidFill>
              </c:spPr>
            </c:marker>
          </c:dPt>
          <c:dPt>
            <c:idx val="289"/>
            <c:marker>
              <c:spPr>
                <a:solidFill>
                  <a:srgbClr val="CAFF00"/>
                </a:solidFill>
              </c:spPr>
            </c:marker>
          </c:dPt>
          <c:dPt>
            <c:idx val="290"/>
            <c:marker>
              <c:spPr>
                <a:solidFill>
                  <a:srgbClr val="C9FF00"/>
                </a:solidFill>
              </c:spPr>
            </c:marker>
          </c:dPt>
          <c:dPt>
            <c:idx val="291"/>
            <c:marker>
              <c:spPr>
                <a:solidFill>
                  <a:srgbClr val="C9FF00"/>
                </a:solidFill>
              </c:spPr>
            </c:marker>
          </c:dPt>
          <c:dPt>
            <c:idx val="292"/>
            <c:marker>
              <c:spPr>
                <a:solidFill>
                  <a:srgbClr val="C9FF00"/>
                </a:solidFill>
              </c:spPr>
            </c:marker>
          </c:dPt>
          <c:dPt>
            <c:idx val="293"/>
            <c:marker>
              <c:spPr>
                <a:solidFill>
                  <a:srgbClr val="C9FF00"/>
                </a:solidFill>
              </c:spPr>
            </c:marker>
          </c:dPt>
          <c:dPt>
            <c:idx val="294"/>
            <c:marker>
              <c:spPr>
                <a:solidFill>
                  <a:srgbClr val="C9FF00"/>
                </a:solidFill>
              </c:spPr>
            </c:marker>
          </c:dPt>
          <c:dPt>
            <c:idx val="295"/>
            <c:marker>
              <c:spPr>
                <a:solidFill>
                  <a:srgbClr val="C9FF00"/>
                </a:solidFill>
              </c:spPr>
            </c:marker>
          </c:dPt>
          <c:dPt>
            <c:idx val="296"/>
            <c:marker>
              <c:spPr>
                <a:solidFill>
                  <a:srgbClr val="C8FF00"/>
                </a:solidFill>
              </c:spPr>
            </c:marker>
          </c:dPt>
          <c:dPt>
            <c:idx val="297"/>
            <c:marker>
              <c:spPr>
                <a:solidFill>
                  <a:srgbClr val="C8FF00"/>
                </a:solidFill>
              </c:spPr>
            </c:marker>
          </c:dPt>
          <c:dPt>
            <c:idx val="298"/>
            <c:marker>
              <c:spPr>
                <a:solidFill>
                  <a:srgbClr val="C8FF00"/>
                </a:solidFill>
              </c:spPr>
            </c:marker>
          </c:dPt>
          <c:dPt>
            <c:idx val="299"/>
            <c:marker>
              <c:spPr>
                <a:solidFill>
                  <a:srgbClr val="C8FF00"/>
                </a:solidFill>
              </c:spPr>
            </c:marker>
          </c:dPt>
          <c:dPt>
            <c:idx val="300"/>
            <c:marker>
              <c:spPr>
                <a:solidFill>
                  <a:srgbClr val="C8FF00"/>
                </a:solidFill>
              </c:spPr>
            </c:marker>
          </c:dPt>
          <c:dPt>
            <c:idx val="301"/>
            <c:marker>
              <c:spPr>
                <a:solidFill>
                  <a:srgbClr val="C7FF00"/>
                </a:solidFill>
              </c:spPr>
            </c:marker>
          </c:dPt>
          <c:dPt>
            <c:idx val="302"/>
            <c:marker>
              <c:spPr>
                <a:solidFill>
                  <a:srgbClr val="C7FF00"/>
                </a:solidFill>
              </c:spPr>
            </c:marker>
          </c:dPt>
          <c:dPt>
            <c:idx val="303"/>
            <c:marker>
              <c:spPr>
                <a:solidFill>
                  <a:srgbClr val="C7FF00"/>
                </a:solidFill>
              </c:spPr>
            </c:marker>
          </c:dPt>
          <c:dPt>
            <c:idx val="304"/>
            <c:marker>
              <c:spPr>
                <a:solidFill>
                  <a:srgbClr val="C7FF00"/>
                </a:solidFill>
              </c:spPr>
            </c:marker>
          </c:dPt>
          <c:dPt>
            <c:idx val="305"/>
            <c:marker>
              <c:spPr>
                <a:solidFill>
                  <a:srgbClr val="C7FF00"/>
                </a:solidFill>
              </c:spPr>
            </c:marker>
          </c:dPt>
          <c:dPt>
            <c:idx val="306"/>
            <c:marker>
              <c:spPr>
                <a:solidFill>
                  <a:srgbClr val="C7FF00"/>
                </a:solidFill>
              </c:spPr>
            </c:marker>
          </c:dPt>
          <c:dPt>
            <c:idx val="307"/>
            <c:marker>
              <c:spPr>
                <a:solidFill>
                  <a:srgbClr val="C6FF00"/>
                </a:solidFill>
              </c:spPr>
            </c:marker>
          </c:dPt>
          <c:dPt>
            <c:idx val="308"/>
            <c:marker>
              <c:spPr>
                <a:solidFill>
                  <a:srgbClr val="C6FF00"/>
                </a:solidFill>
              </c:spPr>
            </c:marker>
          </c:dPt>
          <c:dPt>
            <c:idx val="309"/>
            <c:marker>
              <c:spPr>
                <a:solidFill>
                  <a:srgbClr val="C6FF00"/>
                </a:solidFill>
              </c:spPr>
            </c:marker>
          </c:dPt>
          <c:dPt>
            <c:idx val="310"/>
            <c:marker>
              <c:spPr>
                <a:solidFill>
                  <a:srgbClr val="C6FF00"/>
                </a:solidFill>
              </c:spPr>
            </c:marker>
          </c:dPt>
          <c:dPt>
            <c:idx val="311"/>
            <c:marker>
              <c:spPr>
                <a:solidFill>
                  <a:srgbClr val="C6FF00"/>
                </a:solidFill>
              </c:spPr>
            </c:marker>
          </c:dPt>
          <c:dPt>
            <c:idx val="312"/>
            <c:marker>
              <c:spPr>
                <a:solidFill>
                  <a:srgbClr val="C5FF00"/>
                </a:solidFill>
              </c:spPr>
            </c:marker>
          </c:dPt>
          <c:dPt>
            <c:idx val="313"/>
            <c:marker>
              <c:spPr>
                <a:solidFill>
                  <a:srgbClr val="C5FF00"/>
                </a:solidFill>
              </c:spPr>
            </c:marker>
          </c:dPt>
          <c:dPt>
            <c:idx val="314"/>
            <c:marker>
              <c:spPr>
                <a:solidFill>
                  <a:srgbClr val="C5FF00"/>
                </a:solidFill>
              </c:spPr>
            </c:marker>
          </c:dPt>
          <c:dPt>
            <c:idx val="315"/>
            <c:marker>
              <c:spPr>
                <a:solidFill>
                  <a:srgbClr val="C5FF00"/>
                </a:solidFill>
              </c:spPr>
            </c:marker>
          </c:dPt>
          <c:dPt>
            <c:idx val="316"/>
            <c:marker>
              <c:spPr>
                <a:solidFill>
                  <a:srgbClr val="C5FF00"/>
                </a:solidFill>
              </c:spPr>
            </c:marker>
          </c:dPt>
          <c:dPt>
            <c:idx val="317"/>
            <c:marker>
              <c:spPr>
                <a:solidFill>
                  <a:srgbClr val="C5FF00"/>
                </a:solidFill>
              </c:spPr>
            </c:marker>
          </c:dPt>
          <c:dPt>
            <c:idx val="318"/>
            <c:marker>
              <c:spPr>
                <a:solidFill>
                  <a:srgbClr val="C4FF00"/>
                </a:solidFill>
              </c:spPr>
            </c:marker>
          </c:dPt>
          <c:dPt>
            <c:idx val="319"/>
            <c:marker>
              <c:spPr>
                <a:solidFill>
                  <a:srgbClr val="C4FF00"/>
                </a:solidFill>
              </c:spPr>
            </c:marker>
          </c:dPt>
          <c:dPt>
            <c:idx val="320"/>
            <c:marker>
              <c:spPr>
                <a:solidFill>
                  <a:srgbClr val="C4FF00"/>
                </a:solidFill>
              </c:spPr>
            </c:marker>
          </c:dPt>
          <c:dPt>
            <c:idx val="321"/>
            <c:marker>
              <c:spPr>
                <a:solidFill>
                  <a:srgbClr val="C4FF00"/>
                </a:solidFill>
              </c:spPr>
            </c:marker>
          </c:dPt>
          <c:dPt>
            <c:idx val="322"/>
            <c:marker>
              <c:spPr>
                <a:solidFill>
                  <a:srgbClr val="C4FF00"/>
                </a:solidFill>
              </c:spPr>
            </c:marker>
          </c:dPt>
          <c:dPt>
            <c:idx val="323"/>
            <c:marker>
              <c:spPr>
                <a:solidFill>
                  <a:srgbClr val="C3FF00"/>
                </a:solidFill>
              </c:spPr>
            </c:marker>
          </c:dPt>
          <c:dPt>
            <c:idx val="324"/>
            <c:marker>
              <c:spPr>
                <a:solidFill>
                  <a:srgbClr val="C3FF00"/>
                </a:solidFill>
              </c:spPr>
            </c:marker>
          </c:dPt>
          <c:dPt>
            <c:idx val="325"/>
            <c:marker>
              <c:spPr>
                <a:solidFill>
                  <a:srgbClr val="C3FF00"/>
                </a:solidFill>
              </c:spPr>
            </c:marker>
          </c:dPt>
          <c:dPt>
            <c:idx val="326"/>
            <c:marker>
              <c:spPr>
                <a:solidFill>
                  <a:srgbClr val="C3FF00"/>
                </a:solidFill>
              </c:spPr>
            </c:marker>
          </c:dPt>
          <c:dPt>
            <c:idx val="327"/>
            <c:marker>
              <c:spPr>
                <a:solidFill>
                  <a:srgbClr val="C3FF00"/>
                </a:solidFill>
              </c:spPr>
            </c:marker>
          </c:dPt>
          <c:dPt>
            <c:idx val="328"/>
            <c:marker>
              <c:spPr>
                <a:solidFill>
                  <a:srgbClr val="C3FF00"/>
                </a:solidFill>
              </c:spPr>
            </c:marker>
          </c:dPt>
          <c:dPt>
            <c:idx val="329"/>
            <c:marker>
              <c:spPr>
                <a:solidFill>
                  <a:srgbClr val="C2FF00"/>
                </a:solidFill>
              </c:spPr>
            </c:marker>
          </c:dPt>
          <c:dPt>
            <c:idx val="330"/>
            <c:marker>
              <c:spPr>
                <a:solidFill>
                  <a:srgbClr val="C2FF00"/>
                </a:solidFill>
              </c:spPr>
            </c:marker>
          </c:dPt>
          <c:dPt>
            <c:idx val="331"/>
            <c:marker>
              <c:spPr>
                <a:solidFill>
                  <a:srgbClr val="C2FF00"/>
                </a:solidFill>
              </c:spPr>
            </c:marker>
          </c:dPt>
          <c:dPt>
            <c:idx val="332"/>
            <c:marker>
              <c:spPr>
                <a:solidFill>
                  <a:srgbClr val="C2FF00"/>
                </a:solidFill>
              </c:spPr>
            </c:marker>
          </c:dPt>
          <c:dPt>
            <c:idx val="333"/>
            <c:marker>
              <c:spPr>
                <a:solidFill>
                  <a:srgbClr val="C2FF00"/>
                </a:solidFill>
              </c:spPr>
            </c:marker>
          </c:dPt>
          <c:dPt>
            <c:idx val="334"/>
            <c:marker>
              <c:spPr>
                <a:solidFill>
                  <a:srgbClr val="C1FF00"/>
                </a:solidFill>
              </c:spPr>
            </c:marker>
          </c:dPt>
          <c:dPt>
            <c:idx val="335"/>
            <c:marker>
              <c:spPr>
                <a:solidFill>
                  <a:srgbClr val="C1FF00"/>
                </a:solidFill>
              </c:spPr>
            </c:marker>
          </c:dPt>
          <c:dPt>
            <c:idx val="336"/>
            <c:marker>
              <c:spPr>
                <a:solidFill>
                  <a:srgbClr val="C1FF00"/>
                </a:solidFill>
              </c:spPr>
            </c:marker>
          </c:dPt>
          <c:dPt>
            <c:idx val="337"/>
            <c:marker>
              <c:spPr>
                <a:solidFill>
                  <a:srgbClr val="C1FF00"/>
                </a:solidFill>
              </c:spPr>
            </c:marker>
          </c:dPt>
          <c:dPt>
            <c:idx val="338"/>
            <c:marker>
              <c:spPr>
                <a:solidFill>
                  <a:srgbClr val="C1FF00"/>
                </a:solidFill>
              </c:spPr>
            </c:marker>
          </c:dPt>
          <c:dPt>
            <c:idx val="339"/>
            <c:marker>
              <c:spPr>
                <a:solidFill>
                  <a:srgbClr val="C0FF00"/>
                </a:solidFill>
              </c:spPr>
            </c:marker>
          </c:dPt>
          <c:dPt>
            <c:idx val="340"/>
            <c:marker>
              <c:spPr>
                <a:solidFill>
                  <a:srgbClr val="C0FF00"/>
                </a:solidFill>
              </c:spPr>
            </c:marker>
          </c:dPt>
          <c:dPt>
            <c:idx val="341"/>
            <c:marker>
              <c:spPr>
                <a:solidFill>
                  <a:srgbClr val="C0FF00"/>
                </a:solidFill>
              </c:spPr>
            </c:marker>
          </c:dPt>
          <c:dPt>
            <c:idx val="342"/>
            <c:marker>
              <c:spPr>
                <a:solidFill>
                  <a:srgbClr val="C0FF00"/>
                </a:solidFill>
              </c:spPr>
            </c:marker>
          </c:dPt>
          <c:dPt>
            <c:idx val="343"/>
            <c:marker>
              <c:spPr>
                <a:solidFill>
                  <a:srgbClr val="C0FF00"/>
                </a:solidFill>
              </c:spPr>
            </c:marker>
          </c:dPt>
          <c:dPt>
            <c:idx val="344"/>
            <c:marker>
              <c:spPr>
                <a:solidFill>
                  <a:srgbClr val="C0FF00"/>
                </a:solidFill>
              </c:spPr>
            </c:marker>
          </c:dPt>
          <c:dPt>
            <c:idx val="345"/>
            <c:marker>
              <c:spPr>
                <a:solidFill>
                  <a:srgbClr val="BFFF00"/>
                </a:solidFill>
              </c:spPr>
            </c:marker>
          </c:dPt>
          <c:dPt>
            <c:idx val="346"/>
            <c:marker>
              <c:spPr>
                <a:solidFill>
                  <a:srgbClr val="BFFF00"/>
                </a:solidFill>
              </c:spPr>
            </c:marker>
          </c:dPt>
          <c:dPt>
            <c:idx val="347"/>
            <c:marker>
              <c:spPr>
                <a:solidFill>
                  <a:srgbClr val="BFFF00"/>
                </a:solidFill>
              </c:spPr>
            </c:marker>
          </c:dPt>
          <c:dPt>
            <c:idx val="348"/>
            <c:marker>
              <c:spPr>
                <a:solidFill>
                  <a:srgbClr val="BFFF00"/>
                </a:solidFill>
              </c:spPr>
            </c:marker>
          </c:dPt>
          <c:dPt>
            <c:idx val="349"/>
            <c:marker>
              <c:spPr>
                <a:solidFill>
                  <a:srgbClr val="BFFF00"/>
                </a:solidFill>
              </c:spPr>
            </c:marker>
          </c:dPt>
          <c:dPt>
            <c:idx val="350"/>
            <c:marker>
              <c:spPr>
                <a:solidFill>
                  <a:srgbClr val="BEFF00"/>
                </a:solidFill>
              </c:spPr>
            </c:marker>
          </c:dPt>
          <c:dPt>
            <c:idx val="351"/>
            <c:marker>
              <c:spPr>
                <a:solidFill>
                  <a:srgbClr val="BEFF00"/>
                </a:solidFill>
              </c:spPr>
            </c:marker>
          </c:dPt>
          <c:dPt>
            <c:idx val="352"/>
            <c:marker>
              <c:spPr>
                <a:solidFill>
                  <a:srgbClr val="BEFF00"/>
                </a:solidFill>
              </c:spPr>
            </c:marker>
          </c:dPt>
          <c:dPt>
            <c:idx val="353"/>
            <c:marker>
              <c:spPr>
                <a:solidFill>
                  <a:srgbClr val="BEFF00"/>
                </a:solidFill>
              </c:spPr>
            </c:marker>
          </c:dPt>
          <c:dPt>
            <c:idx val="354"/>
            <c:marker>
              <c:spPr>
                <a:solidFill>
                  <a:srgbClr val="BEFF00"/>
                </a:solidFill>
              </c:spPr>
            </c:marker>
          </c:dPt>
          <c:dPt>
            <c:idx val="355"/>
            <c:marker>
              <c:spPr>
                <a:solidFill>
                  <a:srgbClr val="BEFF00"/>
                </a:solidFill>
              </c:spPr>
            </c:marker>
          </c:dPt>
          <c:dPt>
            <c:idx val="356"/>
            <c:marker>
              <c:spPr>
                <a:solidFill>
                  <a:srgbClr val="BDFF00"/>
                </a:solidFill>
              </c:spPr>
            </c:marker>
          </c:dPt>
          <c:dPt>
            <c:idx val="357"/>
            <c:marker>
              <c:spPr>
                <a:solidFill>
                  <a:srgbClr val="BDFF00"/>
                </a:solidFill>
              </c:spPr>
            </c:marker>
          </c:dPt>
          <c:dPt>
            <c:idx val="358"/>
            <c:marker>
              <c:spPr>
                <a:solidFill>
                  <a:srgbClr val="BDFF00"/>
                </a:solidFill>
              </c:spPr>
            </c:marker>
          </c:dPt>
          <c:dPt>
            <c:idx val="359"/>
            <c:marker>
              <c:spPr>
                <a:solidFill>
                  <a:srgbClr val="BDFF00"/>
                </a:solidFill>
              </c:spPr>
            </c:marker>
          </c:dPt>
          <c:dPt>
            <c:idx val="360"/>
            <c:marker>
              <c:spPr>
                <a:solidFill>
                  <a:srgbClr val="BDFF00"/>
                </a:solidFill>
              </c:spPr>
            </c:marker>
          </c:dPt>
          <c:dPt>
            <c:idx val="361"/>
            <c:marker>
              <c:spPr>
                <a:solidFill>
                  <a:srgbClr val="BCFF00"/>
                </a:solidFill>
              </c:spPr>
            </c:marker>
          </c:dPt>
          <c:dPt>
            <c:idx val="362"/>
            <c:marker>
              <c:spPr>
                <a:solidFill>
                  <a:srgbClr val="BCFF00"/>
                </a:solidFill>
              </c:spPr>
            </c:marker>
          </c:dPt>
          <c:dPt>
            <c:idx val="363"/>
            <c:marker>
              <c:spPr>
                <a:solidFill>
                  <a:srgbClr val="BCFF00"/>
                </a:solidFill>
              </c:spPr>
            </c:marker>
          </c:dPt>
          <c:dPt>
            <c:idx val="364"/>
            <c:marker>
              <c:spPr>
                <a:solidFill>
                  <a:srgbClr val="BCFF00"/>
                </a:solidFill>
              </c:spPr>
            </c:marker>
          </c:dPt>
          <c:dPt>
            <c:idx val="365"/>
            <c:marker>
              <c:spPr>
                <a:solidFill>
                  <a:srgbClr val="BCFF00"/>
                </a:solidFill>
              </c:spPr>
            </c:marker>
          </c:dPt>
          <c:dPt>
            <c:idx val="366"/>
            <c:marker>
              <c:spPr>
                <a:solidFill>
                  <a:srgbClr val="BCFF00"/>
                </a:solidFill>
              </c:spPr>
            </c:marker>
          </c:dPt>
          <c:dPt>
            <c:idx val="367"/>
            <c:marker>
              <c:spPr>
                <a:solidFill>
                  <a:srgbClr val="BBFF00"/>
                </a:solidFill>
              </c:spPr>
            </c:marker>
          </c:dPt>
          <c:dPt>
            <c:idx val="368"/>
            <c:marker>
              <c:spPr>
                <a:solidFill>
                  <a:srgbClr val="BBFF00"/>
                </a:solidFill>
              </c:spPr>
            </c:marker>
          </c:dPt>
          <c:dPt>
            <c:idx val="369"/>
            <c:marker>
              <c:spPr>
                <a:solidFill>
                  <a:srgbClr val="BBFF00"/>
                </a:solidFill>
              </c:spPr>
            </c:marker>
          </c:dPt>
          <c:dPt>
            <c:idx val="370"/>
            <c:marker>
              <c:spPr>
                <a:solidFill>
                  <a:srgbClr val="BBFF00"/>
                </a:solidFill>
              </c:spPr>
            </c:marker>
          </c:dPt>
          <c:dPt>
            <c:idx val="371"/>
            <c:marker>
              <c:spPr>
                <a:solidFill>
                  <a:srgbClr val="BBFF00"/>
                </a:solidFill>
              </c:spPr>
            </c:marker>
          </c:dPt>
          <c:dPt>
            <c:idx val="372"/>
            <c:marker>
              <c:spPr>
                <a:solidFill>
                  <a:srgbClr val="BAFF00"/>
                </a:solidFill>
              </c:spPr>
            </c:marker>
          </c:dPt>
          <c:dPt>
            <c:idx val="373"/>
            <c:marker>
              <c:spPr>
                <a:solidFill>
                  <a:srgbClr val="BAFF00"/>
                </a:solidFill>
              </c:spPr>
            </c:marker>
          </c:dPt>
          <c:dPt>
            <c:idx val="374"/>
            <c:marker>
              <c:spPr>
                <a:solidFill>
                  <a:srgbClr val="BAFF00"/>
                </a:solidFill>
              </c:spPr>
            </c:marker>
          </c:dPt>
          <c:dPt>
            <c:idx val="375"/>
            <c:marker>
              <c:spPr>
                <a:solidFill>
                  <a:srgbClr val="BAFF00"/>
                </a:solidFill>
              </c:spPr>
            </c:marker>
          </c:dPt>
          <c:dPt>
            <c:idx val="376"/>
            <c:marker>
              <c:spPr>
                <a:solidFill>
                  <a:srgbClr val="BAFF00"/>
                </a:solidFill>
              </c:spPr>
            </c:marker>
          </c:dPt>
          <c:dPt>
            <c:idx val="377"/>
            <c:marker>
              <c:spPr>
                <a:solidFill>
                  <a:srgbClr val="BAFF00"/>
                </a:solidFill>
              </c:spPr>
            </c:marker>
          </c:dPt>
          <c:dPt>
            <c:idx val="378"/>
            <c:marker>
              <c:spPr>
                <a:solidFill>
                  <a:srgbClr val="B9FF00"/>
                </a:solidFill>
              </c:spPr>
            </c:marker>
          </c:dPt>
          <c:dPt>
            <c:idx val="379"/>
            <c:marker>
              <c:spPr>
                <a:solidFill>
                  <a:srgbClr val="B9FF00"/>
                </a:solidFill>
              </c:spPr>
            </c:marker>
          </c:dPt>
          <c:dPt>
            <c:idx val="380"/>
            <c:marker>
              <c:spPr>
                <a:solidFill>
                  <a:srgbClr val="B9FF00"/>
                </a:solidFill>
              </c:spPr>
            </c:marker>
          </c:dPt>
          <c:dPt>
            <c:idx val="381"/>
            <c:marker>
              <c:spPr>
                <a:solidFill>
                  <a:srgbClr val="B9FF00"/>
                </a:solidFill>
              </c:spPr>
            </c:marker>
          </c:dPt>
          <c:dPt>
            <c:idx val="382"/>
            <c:marker>
              <c:spPr>
                <a:solidFill>
                  <a:srgbClr val="B9FF00"/>
                </a:solidFill>
              </c:spPr>
            </c:marker>
          </c:dPt>
          <c:dPt>
            <c:idx val="383"/>
            <c:marker>
              <c:spPr>
                <a:solidFill>
                  <a:srgbClr val="B8FF00"/>
                </a:solidFill>
              </c:spPr>
            </c:marker>
          </c:dPt>
          <c:dPt>
            <c:idx val="384"/>
            <c:marker>
              <c:spPr>
                <a:solidFill>
                  <a:srgbClr val="B8FF00"/>
                </a:solidFill>
              </c:spPr>
            </c:marker>
          </c:dPt>
          <c:dPt>
            <c:idx val="385"/>
            <c:marker>
              <c:spPr>
                <a:solidFill>
                  <a:srgbClr val="B8FF00"/>
                </a:solidFill>
              </c:spPr>
            </c:marker>
          </c:dPt>
          <c:dPt>
            <c:idx val="386"/>
            <c:marker>
              <c:spPr>
                <a:solidFill>
                  <a:srgbClr val="B8FF00"/>
                </a:solidFill>
              </c:spPr>
            </c:marker>
          </c:dPt>
          <c:dPt>
            <c:idx val="387"/>
            <c:marker>
              <c:spPr>
                <a:solidFill>
                  <a:srgbClr val="B8FF00"/>
                </a:solidFill>
              </c:spPr>
            </c:marker>
          </c:dPt>
          <c:dPt>
            <c:idx val="388"/>
            <c:marker>
              <c:spPr>
                <a:solidFill>
                  <a:srgbClr val="B8FF00"/>
                </a:solidFill>
              </c:spPr>
            </c:marker>
          </c:dPt>
          <c:dPt>
            <c:idx val="389"/>
            <c:marker>
              <c:spPr>
                <a:solidFill>
                  <a:srgbClr val="B7FF00"/>
                </a:solidFill>
              </c:spPr>
            </c:marker>
          </c:dPt>
          <c:dPt>
            <c:idx val="390"/>
            <c:marker>
              <c:spPr>
                <a:solidFill>
                  <a:srgbClr val="B7FF00"/>
                </a:solidFill>
              </c:spPr>
            </c:marker>
          </c:dPt>
          <c:dPt>
            <c:idx val="391"/>
            <c:marker>
              <c:spPr>
                <a:solidFill>
                  <a:srgbClr val="B7FF00"/>
                </a:solidFill>
              </c:spPr>
            </c:marker>
          </c:dPt>
          <c:dPt>
            <c:idx val="392"/>
            <c:marker>
              <c:spPr>
                <a:solidFill>
                  <a:srgbClr val="B7FF00"/>
                </a:solidFill>
              </c:spPr>
            </c:marker>
          </c:dPt>
          <c:dPt>
            <c:idx val="393"/>
            <c:marker>
              <c:spPr>
                <a:solidFill>
                  <a:srgbClr val="B7FF00"/>
                </a:solidFill>
              </c:spPr>
            </c:marker>
          </c:dPt>
          <c:dPt>
            <c:idx val="394"/>
            <c:marker>
              <c:spPr>
                <a:solidFill>
                  <a:srgbClr val="B6FF00"/>
                </a:solidFill>
              </c:spPr>
            </c:marker>
          </c:dPt>
          <c:dPt>
            <c:idx val="395"/>
            <c:marker>
              <c:spPr>
                <a:solidFill>
                  <a:srgbClr val="B6FF00"/>
                </a:solidFill>
              </c:spPr>
            </c:marker>
          </c:dPt>
          <c:dPt>
            <c:idx val="396"/>
            <c:marker>
              <c:spPr>
                <a:solidFill>
                  <a:srgbClr val="B6FF00"/>
                </a:solidFill>
              </c:spPr>
            </c:marker>
          </c:dPt>
          <c:dPt>
            <c:idx val="397"/>
            <c:marker>
              <c:spPr>
                <a:solidFill>
                  <a:srgbClr val="B6FF00"/>
                </a:solidFill>
              </c:spPr>
            </c:marker>
          </c:dPt>
          <c:dPt>
            <c:idx val="398"/>
            <c:marker>
              <c:spPr>
                <a:solidFill>
                  <a:srgbClr val="B6FF00"/>
                </a:solidFill>
              </c:spPr>
            </c:marker>
          </c:dPt>
          <c:dPt>
            <c:idx val="399"/>
            <c:marker>
              <c:spPr>
                <a:solidFill>
                  <a:srgbClr val="B6FF00"/>
                </a:solidFill>
              </c:spPr>
            </c:marker>
          </c:dPt>
          <c:dPt>
            <c:idx val="400"/>
            <c:marker>
              <c:spPr>
                <a:solidFill>
                  <a:srgbClr val="B5FF00"/>
                </a:solidFill>
              </c:spPr>
            </c:marker>
          </c:dPt>
          <c:dPt>
            <c:idx val="401"/>
            <c:marker>
              <c:spPr>
                <a:solidFill>
                  <a:srgbClr val="B5FF00"/>
                </a:solidFill>
              </c:spPr>
            </c:marker>
          </c:dPt>
          <c:dPt>
            <c:idx val="402"/>
            <c:marker>
              <c:spPr>
                <a:solidFill>
                  <a:srgbClr val="B5FF00"/>
                </a:solidFill>
              </c:spPr>
            </c:marker>
          </c:dPt>
          <c:dPt>
            <c:idx val="403"/>
            <c:marker>
              <c:spPr>
                <a:solidFill>
                  <a:srgbClr val="B5FF00"/>
                </a:solidFill>
              </c:spPr>
            </c:marker>
          </c:dPt>
          <c:dPt>
            <c:idx val="404"/>
            <c:marker>
              <c:spPr>
                <a:solidFill>
                  <a:srgbClr val="B5FF00"/>
                </a:solidFill>
              </c:spPr>
            </c:marker>
          </c:dPt>
          <c:dPt>
            <c:idx val="405"/>
            <c:marker>
              <c:spPr>
                <a:solidFill>
                  <a:srgbClr val="B4FF00"/>
                </a:solidFill>
              </c:spPr>
            </c:marker>
          </c:dPt>
          <c:dPt>
            <c:idx val="406"/>
            <c:marker>
              <c:spPr>
                <a:solidFill>
                  <a:srgbClr val="B4FF00"/>
                </a:solidFill>
              </c:spPr>
            </c:marker>
          </c:dPt>
          <c:dPt>
            <c:idx val="407"/>
            <c:marker>
              <c:spPr>
                <a:solidFill>
                  <a:srgbClr val="B4FF00"/>
                </a:solidFill>
              </c:spPr>
            </c:marker>
          </c:dPt>
          <c:dPt>
            <c:idx val="408"/>
            <c:marker>
              <c:spPr>
                <a:solidFill>
                  <a:srgbClr val="B4FF00"/>
                </a:solidFill>
              </c:spPr>
            </c:marker>
          </c:dPt>
          <c:dPt>
            <c:idx val="409"/>
            <c:marker>
              <c:spPr>
                <a:solidFill>
                  <a:srgbClr val="B4FF00"/>
                </a:solidFill>
              </c:spPr>
            </c:marker>
          </c:dPt>
          <c:dPt>
            <c:idx val="410"/>
            <c:marker>
              <c:spPr>
                <a:solidFill>
                  <a:srgbClr val="B4FF00"/>
                </a:solidFill>
              </c:spPr>
            </c:marker>
          </c:dPt>
          <c:dPt>
            <c:idx val="411"/>
            <c:marker>
              <c:spPr>
                <a:solidFill>
                  <a:srgbClr val="B3FF00"/>
                </a:solidFill>
              </c:spPr>
            </c:marker>
          </c:dPt>
          <c:dPt>
            <c:idx val="412"/>
            <c:marker>
              <c:spPr>
                <a:solidFill>
                  <a:srgbClr val="B3FF00"/>
                </a:solidFill>
              </c:spPr>
            </c:marker>
          </c:dPt>
          <c:dPt>
            <c:idx val="413"/>
            <c:marker>
              <c:spPr>
                <a:solidFill>
                  <a:srgbClr val="B3FF00"/>
                </a:solidFill>
              </c:spPr>
            </c:marker>
          </c:dPt>
          <c:dPt>
            <c:idx val="414"/>
            <c:marker>
              <c:spPr>
                <a:solidFill>
                  <a:srgbClr val="B3FF00"/>
                </a:solidFill>
              </c:spPr>
            </c:marker>
          </c:dPt>
          <c:dPt>
            <c:idx val="415"/>
            <c:marker>
              <c:spPr>
                <a:solidFill>
                  <a:srgbClr val="B3FF00"/>
                </a:solidFill>
              </c:spPr>
            </c:marker>
          </c:dPt>
          <c:dPt>
            <c:idx val="416"/>
            <c:marker>
              <c:spPr>
                <a:solidFill>
                  <a:srgbClr val="B2FF00"/>
                </a:solidFill>
              </c:spPr>
            </c:marker>
          </c:dPt>
          <c:dPt>
            <c:idx val="417"/>
            <c:marker>
              <c:spPr>
                <a:solidFill>
                  <a:srgbClr val="B2FF00"/>
                </a:solidFill>
              </c:spPr>
            </c:marker>
          </c:dPt>
          <c:dPt>
            <c:idx val="418"/>
            <c:marker>
              <c:spPr>
                <a:solidFill>
                  <a:srgbClr val="B2FF00"/>
                </a:solidFill>
              </c:spPr>
            </c:marker>
          </c:dPt>
          <c:dPt>
            <c:idx val="419"/>
            <c:marker>
              <c:spPr>
                <a:solidFill>
                  <a:srgbClr val="B2FF00"/>
                </a:solidFill>
              </c:spPr>
            </c:marker>
          </c:dPt>
          <c:dPt>
            <c:idx val="420"/>
            <c:marker>
              <c:spPr>
                <a:solidFill>
                  <a:srgbClr val="B2FF00"/>
                </a:solidFill>
              </c:spPr>
            </c:marker>
          </c:dPt>
          <c:dPt>
            <c:idx val="421"/>
            <c:marker>
              <c:spPr>
                <a:solidFill>
                  <a:srgbClr val="B1FF00"/>
                </a:solidFill>
              </c:spPr>
            </c:marker>
          </c:dPt>
          <c:dPt>
            <c:idx val="422"/>
            <c:marker>
              <c:spPr>
                <a:solidFill>
                  <a:srgbClr val="B1FF00"/>
                </a:solidFill>
              </c:spPr>
            </c:marker>
          </c:dPt>
          <c:dPt>
            <c:idx val="423"/>
            <c:marker>
              <c:spPr>
                <a:solidFill>
                  <a:srgbClr val="B1FF00"/>
                </a:solidFill>
              </c:spPr>
            </c:marker>
          </c:dPt>
          <c:dPt>
            <c:idx val="424"/>
            <c:marker>
              <c:spPr>
                <a:solidFill>
                  <a:srgbClr val="B1FF00"/>
                </a:solidFill>
              </c:spPr>
            </c:marker>
          </c:dPt>
          <c:dPt>
            <c:idx val="425"/>
            <c:marker>
              <c:spPr>
                <a:solidFill>
                  <a:srgbClr val="B1FF00"/>
                </a:solidFill>
              </c:spPr>
            </c:marker>
          </c:dPt>
          <c:dPt>
            <c:idx val="426"/>
            <c:marker>
              <c:spPr>
                <a:solidFill>
                  <a:srgbClr val="B1FF00"/>
                </a:solidFill>
              </c:spPr>
            </c:marker>
          </c:dPt>
          <c:dPt>
            <c:idx val="427"/>
            <c:marker>
              <c:spPr>
                <a:solidFill>
                  <a:srgbClr val="B0FF00"/>
                </a:solidFill>
              </c:spPr>
            </c:marker>
          </c:dPt>
          <c:dPt>
            <c:idx val="428"/>
            <c:marker>
              <c:spPr>
                <a:solidFill>
                  <a:srgbClr val="B0FF00"/>
                </a:solidFill>
              </c:spPr>
            </c:marker>
          </c:dPt>
          <c:dPt>
            <c:idx val="429"/>
            <c:marker>
              <c:spPr>
                <a:solidFill>
                  <a:srgbClr val="B0FF00"/>
                </a:solidFill>
              </c:spPr>
            </c:marker>
          </c:dPt>
          <c:dPt>
            <c:idx val="430"/>
            <c:marker>
              <c:spPr>
                <a:solidFill>
                  <a:srgbClr val="B0FF00"/>
                </a:solidFill>
              </c:spPr>
            </c:marker>
          </c:dPt>
          <c:dPt>
            <c:idx val="431"/>
            <c:marker>
              <c:spPr>
                <a:solidFill>
                  <a:srgbClr val="B0FF00"/>
                </a:solidFill>
              </c:spPr>
            </c:marker>
          </c:dPt>
          <c:dPt>
            <c:idx val="432"/>
            <c:marker>
              <c:spPr>
                <a:solidFill>
                  <a:srgbClr val="AFFF00"/>
                </a:solidFill>
              </c:spPr>
            </c:marker>
          </c:dPt>
          <c:dPt>
            <c:idx val="433"/>
            <c:marker>
              <c:spPr>
                <a:solidFill>
                  <a:srgbClr val="AFFF00"/>
                </a:solidFill>
              </c:spPr>
            </c:marker>
          </c:dPt>
          <c:dPt>
            <c:idx val="434"/>
            <c:marker>
              <c:spPr>
                <a:solidFill>
                  <a:srgbClr val="AFFF00"/>
                </a:solidFill>
              </c:spPr>
            </c:marker>
          </c:dPt>
          <c:dPt>
            <c:idx val="435"/>
            <c:marker>
              <c:spPr>
                <a:solidFill>
                  <a:srgbClr val="AFFF00"/>
                </a:solidFill>
              </c:spPr>
            </c:marker>
          </c:dPt>
          <c:dPt>
            <c:idx val="436"/>
            <c:marker>
              <c:spPr>
                <a:solidFill>
                  <a:srgbClr val="AFFF00"/>
                </a:solidFill>
              </c:spPr>
            </c:marker>
          </c:dPt>
          <c:dPt>
            <c:idx val="437"/>
            <c:marker>
              <c:spPr>
                <a:solidFill>
                  <a:srgbClr val="AFFF00"/>
                </a:solidFill>
              </c:spPr>
            </c:marker>
          </c:dPt>
          <c:dPt>
            <c:idx val="438"/>
            <c:marker>
              <c:spPr>
                <a:solidFill>
                  <a:srgbClr val="AEFF00"/>
                </a:solidFill>
              </c:spPr>
            </c:marker>
          </c:dPt>
          <c:dPt>
            <c:idx val="439"/>
            <c:marker>
              <c:spPr>
                <a:solidFill>
                  <a:srgbClr val="AEFF00"/>
                </a:solidFill>
              </c:spPr>
            </c:marker>
          </c:dPt>
          <c:dPt>
            <c:idx val="440"/>
            <c:marker>
              <c:spPr>
                <a:solidFill>
                  <a:srgbClr val="AEFF00"/>
                </a:solidFill>
              </c:spPr>
            </c:marker>
          </c:dPt>
          <c:dPt>
            <c:idx val="441"/>
            <c:marker>
              <c:spPr>
                <a:solidFill>
                  <a:srgbClr val="AEFF00"/>
                </a:solidFill>
              </c:spPr>
            </c:marker>
          </c:dPt>
          <c:dPt>
            <c:idx val="442"/>
            <c:marker>
              <c:spPr>
                <a:solidFill>
                  <a:srgbClr val="AEFF00"/>
                </a:solidFill>
              </c:spPr>
            </c:marker>
          </c:dPt>
          <c:dPt>
            <c:idx val="443"/>
            <c:marker>
              <c:spPr>
                <a:solidFill>
                  <a:srgbClr val="ADFF00"/>
                </a:solidFill>
              </c:spPr>
            </c:marker>
          </c:dPt>
          <c:dPt>
            <c:idx val="444"/>
            <c:marker>
              <c:spPr>
                <a:solidFill>
                  <a:srgbClr val="ADFF00"/>
                </a:solidFill>
              </c:spPr>
            </c:marker>
          </c:dPt>
          <c:dPt>
            <c:idx val="445"/>
            <c:marker>
              <c:spPr>
                <a:solidFill>
                  <a:srgbClr val="ADFF00"/>
                </a:solidFill>
              </c:spPr>
            </c:marker>
          </c:dPt>
          <c:dPt>
            <c:idx val="446"/>
            <c:marker>
              <c:spPr>
                <a:solidFill>
                  <a:srgbClr val="ADFF00"/>
                </a:solidFill>
              </c:spPr>
            </c:marker>
          </c:dPt>
          <c:dPt>
            <c:idx val="447"/>
            <c:marker>
              <c:spPr>
                <a:solidFill>
                  <a:srgbClr val="ADFF00"/>
                </a:solidFill>
              </c:spPr>
            </c:marker>
          </c:dPt>
          <c:dPt>
            <c:idx val="448"/>
            <c:marker>
              <c:spPr>
                <a:solidFill>
                  <a:srgbClr val="ADFF00"/>
                </a:solidFill>
              </c:spPr>
            </c:marker>
          </c:dPt>
          <c:dPt>
            <c:idx val="449"/>
            <c:marker>
              <c:spPr>
                <a:solidFill>
                  <a:srgbClr val="ACFF00"/>
                </a:solidFill>
              </c:spPr>
            </c:marker>
          </c:dPt>
          <c:dPt>
            <c:idx val="450"/>
            <c:marker>
              <c:spPr>
                <a:solidFill>
                  <a:srgbClr val="ACFF00"/>
                </a:solidFill>
              </c:spPr>
            </c:marker>
          </c:dPt>
          <c:dPt>
            <c:idx val="451"/>
            <c:marker>
              <c:spPr>
                <a:solidFill>
                  <a:srgbClr val="ACFF00"/>
                </a:solidFill>
              </c:spPr>
            </c:marker>
          </c:dPt>
          <c:dPt>
            <c:idx val="452"/>
            <c:marker>
              <c:spPr>
                <a:solidFill>
                  <a:srgbClr val="ACFF00"/>
                </a:solidFill>
              </c:spPr>
            </c:marker>
          </c:dPt>
          <c:dPt>
            <c:idx val="453"/>
            <c:marker>
              <c:spPr>
                <a:solidFill>
                  <a:srgbClr val="ACFF00"/>
                </a:solidFill>
              </c:spPr>
            </c:marker>
          </c:dPt>
          <c:dPt>
            <c:idx val="454"/>
            <c:marker>
              <c:spPr>
                <a:solidFill>
                  <a:srgbClr val="ABFF00"/>
                </a:solidFill>
              </c:spPr>
            </c:marker>
          </c:dPt>
          <c:dPt>
            <c:idx val="455"/>
            <c:marker>
              <c:spPr>
                <a:solidFill>
                  <a:srgbClr val="ABFF00"/>
                </a:solidFill>
              </c:spPr>
            </c:marker>
          </c:dPt>
          <c:dPt>
            <c:idx val="456"/>
            <c:marker>
              <c:spPr>
                <a:solidFill>
                  <a:srgbClr val="ABFF00"/>
                </a:solidFill>
              </c:spPr>
            </c:marker>
          </c:dPt>
          <c:dPt>
            <c:idx val="457"/>
            <c:marker>
              <c:spPr>
                <a:solidFill>
                  <a:srgbClr val="ABFF00"/>
                </a:solidFill>
              </c:spPr>
            </c:marker>
          </c:dPt>
          <c:dPt>
            <c:idx val="458"/>
            <c:marker>
              <c:spPr>
                <a:solidFill>
                  <a:srgbClr val="ABFF00"/>
                </a:solidFill>
              </c:spPr>
            </c:marker>
          </c:dPt>
          <c:dPt>
            <c:idx val="459"/>
            <c:marker>
              <c:spPr>
                <a:solidFill>
                  <a:srgbClr val="ABFF00"/>
                </a:solidFill>
              </c:spPr>
            </c:marker>
          </c:dPt>
          <c:dPt>
            <c:idx val="460"/>
            <c:marker>
              <c:spPr>
                <a:solidFill>
                  <a:srgbClr val="AAFF00"/>
                </a:solidFill>
              </c:spPr>
            </c:marker>
          </c:dPt>
          <c:dPt>
            <c:idx val="461"/>
            <c:marker>
              <c:spPr>
                <a:solidFill>
                  <a:srgbClr val="AAFF00"/>
                </a:solidFill>
              </c:spPr>
            </c:marker>
          </c:dPt>
          <c:dPt>
            <c:idx val="462"/>
            <c:marker>
              <c:spPr>
                <a:solidFill>
                  <a:srgbClr val="AAFF00"/>
                </a:solidFill>
              </c:spPr>
            </c:marker>
          </c:dPt>
          <c:dPt>
            <c:idx val="463"/>
            <c:marker>
              <c:spPr>
                <a:solidFill>
                  <a:srgbClr val="AAFF00"/>
                </a:solidFill>
              </c:spPr>
            </c:marker>
          </c:dPt>
          <c:dPt>
            <c:idx val="464"/>
            <c:marker>
              <c:spPr>
                <a:solidFill>
                  <a:srgbClr val="AAFF00"/>
                </a:solidFill>
              </c:spPr>
            </c:marker>
          </c:dPt>
          <c:dPt>
            <c:idx val="465"/>
            <c:marker>
              <c:spPr>
                <a:solidFill>
                  <a:srgbClr val="A9FF00"/>
                </a:solidFill>
              </c:spPr>
            </c:marker>
          </c:dPt>
          <c:dPt>
            <c:idx val="466"/>
            <c:marker>
              <c:spPr>
                <a:solidFill>
                  <a:srgbClr val="A9FF00"/>
                </a:solidFill>
              </c:spPr>
            </c:marker>
          </c:dPt>
          <c:dPt>
            <c:idx val="467"/>
            <c:marker>
              <c:spPr>
                <a:solidFill>
                  <a:srgbClr val="A9FF00"/>
                </a:solidFill>
              </c:spPr>
            </c:marker>
          </c:dPt>
          <c:dPt>
            <c:idx val="468"/>
            <c:marker>
              <c:spPr>
                <a:solidFill>
                  <a:srgbClr val="A9FF00"/>
                </a:solidFill>
              </c:spPr>
            </c:marker>
          </c:dPt>
          <c:dPt>
            <c:idx val="469"/>
            <c:marker>
              <c:spPr>
                <a:solidFill>
                  <a:srgbClr val="A9FF00"/>
                </a:solidFill>
              </c:spPr>
            </c:marker>
          </c:dPt>
          <c:dPt>
            <c:idx val="470"/>
            <c:marker>
              <c:spPr>
                <a:solidFill>
                  <a:srgbClr val="A9FF00"/>
                </a:solidFill>
              </c:spPr>
            </c:marker>
          </c:dPt>
          <c:dPt>
            <c:idx val="471"/>
            <c:marker>
              <c:spPr>
                <a:solidFill>
                  <a:srgbClr val="A8FF00"/>
                </a:solidFill>
              </c:spPr>
            </c:marker>
          </c:dPt>
          <c:dPt>
            <c:idx val="472"/>
            <c:marker>
              <c:spPr>
                <a:solidFill>
                  <a:srgbClr val="A8FF00"/>
                </a:solidFill>
              </c:spPr>
            </c:marker>
          </c:dPt>
          <c:dPt>
            <c:idx val="473"/>
            <c:marker>
              <c:spPr>
                <a:solidFill>
                  <a:srgbClr val="A8FF00"/>
                </a:solidFill>
              </c:spPr>
            </c:marker>
          </c:dPt>
          <c:dPt>
            <c:idx val="474"/>
            <c:marker>
              <c:spPr>
                <a:solidFill>
                  <a:srgbClr val="A8FF00"/>
                </a:solidFill>
              </c:spPr>
            </c:marker>
          </c:dPt>
          <c:dPt>
            <c:idx val="475"/>
            <c:marker>
              <c:spPr>
                <a:solidFill>
                  <a:srgbClr val="A8FF00"/>
                </a:solidFill>
              </c:spPr>
            </c:marker>
          </c:dPt>
          <c:dPt>
            <c:idx val="476"/>
            <c:marker>
              <c:spPr>
                <a:solidFill>
                  <a:srgbClr val="A7FF00"/>
                </a:solidFill>
              </c:spPr>
            </c:marker>
          </c:dPt>
          <c:dPt>
            <c:idx val="477"/>
            <c:marker>
              <c:spPr>
                <a:solidFill>
                  <a:srgbClr val="A7FF00"/>
                </a:solidFill>
              </c:spPr>
            </c:marker>
          </c:dPt>
          <c:dPt>
            <c:idx val="478"/>
            <c:marker>
              <c:spPr>
                <a:solidFill>
                  <a:srgbClr val="A7FF00"/>
                </a:solidFill>
              </c:spPr>
            </c:marker>
          </c:dPt>
          <c:dPt>
            <c:idx val="479"/>
            <c:marker>
              <c:spPr>
                <a:solidFill>
                  <a:srgbClr val="A7FF00"/>
                </a:solidFill>
              </c:spPr>
            </c:marker>
          </c:dPt>
          <c:dPt>
            <c:idx val="480"/>
            <c:marker>
              <c:spPr>
                <a:solidFill>
                  <a:srgbClr val="A7FF00"/>
                </a:solidFill>
              </c:spPr>
            </c:marker>
          </c:dPt>
          <c:dPt>
            <c:idx val="481"/>
            <c:marker>
              <c:spPr>
                <a:solidFill>
                  <a:srgbClr val="A7FF00"/>
                </a:solidFill>
              </c:spPr>
            </c:marker>
          </c:dPt>
          <c:dPt>
            <c:idx val="482"/>
            <c:marker>
              <c:spPr>
                <a:solidFill>
                  <a:srgbClr val="A6FF00"/>
                </a:solidFill>
              </c:spPr>
            </c:marker>
          </c:dPt>
          <c:dPt>
            <c:idx val="483"/>
            <c:marker>
              <c:spPr>
                <a:solidFill>
                  <a:srgbClr val="A6FF00"/>
                </a:solidFill>
              </c:spPr>
            </c:marker>
          </c:dPt>
          <c:dPt>
            <c:idx val="484"/>
            <c:marker>
              <c:spPr>
                <a:solidFill>
                  <a:srgbClr val="A6FF00"/>
                </a:solidFill>
              </c:spPr>
            </c:marker>
          </c:dPt>
          <c:dPt>
            <c:idx val="485"/>
            <c:marker>
              <c:spPr>
                <a:solidFill>
                  <a:srgbClr val="A6FF00"/>
                </a:solidFill>
              </c:spPr>
            </c:marker>
          </c:dPt>
          <c:dPt>
            <c:idx val="486"/>
            <c:marker>
              <c:spPr>
                <a:solidFill>
                  <a:srgbClr val="A6FF00"/>
                </a:solidFill>
              </c:spPr>
            </c:marker>
          </c:dPt>
          <c:dPt>
            <c:idx val="487"/>
            <c:marker>
              <c:spPr>
                <a:solidFill>
                  <a:srgbClr val="A5FF00"/>
                </a:solidFill>
              </c:spPr>
            </c:marker>
          </c:dPt>
          <c:dPt>
            <c:idx val="488"/>
            <c:marker>
              <c:spPr>
                <a:solidFill>
                  <a:srgbClr val="A5FF00"/>
                </a:solidFill>
              </c:spPr>
            </c:marker>
          </c:dPt>
          <c:dPt>
            <c:idx val="489"/>
            <c:marker>
              <c:spPr>
                <a:solidFill>
                  <a:srgbClr val="A5FF00"/>
                </a:solidFill>
              </c:spPr>
            </c:marker>
          </c:dPt>
          <c:dPt>
            <c:idx val="490"/>
            <c:marker>
              <c:spPr>
                <a:solidFill>
                  <a:srgbClr val="A5FF00"/>
                </a:solidFill>
              </c:spPr>
            </c:marker>
          </c:dPt>
          <c:dPt>
            <c:idx val="491"/>
            <c:marker>
              <c:spPr>
                <a:solidFill>
                  <a:srgbClr val="A5FF00"/>
                </a:solidFill>
              </c:spPr>
            </c:marker>
          </c:dPt>
          <c:dPt>
            <c:idx val="492"/>
            <c:marker>
              <c:spPr>
                <a:solidFill>
                  <a:srgbClr val="A5FF00"/>
                </a:solidFill>
              </c:spPr>
            </c:marker>
          </c:dPt>
          <c:dPt>
            <c:idx val="493"/>
            <c:marker>
              <c:spPr>
                <a:solidFill>
                  <a:srgbClr val="A4FF00"/>
                </a:solidFill>
              </c:spPr>
            </c:marker>
          </c:dPt>
          <c:dPt>
            <c:idx val="494"/>
            <c:marker>
              <c:spPr>
                <a:solidFill>
                  <a:srgbClr val="A4FF00"/>
                </a:solidFill>
              </c:spPr>
            </c:marker>
          </c:dPt>
          <c:dPt>
            <c:idx val="495"/>
            <c:marker>
              <c:spPr>
                <a:solidFill>
                  <a:srgbClr val="A4FF00"/>
                </a:solidFill>
              </c:spPr>
            </c:marker>
          </c:dPt>
          <c:dPt>
            <c:idx val="496"/>
            <c:marker>
              <c:spPr>
                <a:solidFill>
                  <a:srgbClr val="A4FF00"/>
                </a:solidFill>
              </c:spPr>
            </c:marker>
          </c:dPt>
          <c:dPt>
            <c:idx val="497"/>
            <c:marker>
              <c:spPr>
                <a:solidFill>
                  <a:srgbClr val="A4FF00"/>
                </a:solidFill>
              </c:spPr>
            </c:marker>
          </c:dPt>
          <c:dPt>
            <c:idx val="498"/>
            <c:marker>
              <c:spPr>
                <a:solidFill>
                  <a:srgbClr val="A3FF00"/>
                </a:solidFill>
              </c:spPr>
            </c:marker>
          </c:dPt>
          <c:dPt>
            <c:idx val="499"/>
            <c:marker>
              <c:spPr>
                <a:solidFill>
                  <a:srgbClr val="A3FF00"/>
                </a:solidFill>
              </c:spPr>
            </c:marker>
          </c:dPt>
          <c:dPt>
            <c:idx val="500"/>
            <c:marker>
              <c:spPr>
                <a:solidFill>
                  <a:srgbClr val="A3FF00"/>
                </a:solidFill>
              </c:spPr>
            </c:marker>
          </c:dPt>
          <c:dPt>
            <c:idx val="501"/>
            <c:marker>
              <c:spPr>
                <a:solidFill>
                  <a:srgbClr val="A3FF00"/>
                </a:solidFill>
              </c:spPr>
            </c:marker>
          </c:dPt>
          <c:dPt>
            <c:idx val="502"/>
            <c:marker>
              <c:spPr>
                <a:solidFill>
                  <a:srgbClr val="A3FF00"/>
                </a:solidFill>
              </c:spPr>
            </c:marker>
          </c:dPt>
          <c:dPt>
            <c:idx val="503"/>
            <c:marker>
              <c:spPr>
                <a:solidFill>
                  <a:srgbClr val="A2FF00"/>
                </a:solidFill>
              </c:spPr>
            </c:marker>
          </c:dPt>
          <c:dPt>
            <c:idx val="504"/>
            <c:marker>
              <c:spPr>
                <a:solidFill>
                  <a:srgbClr val="A2FF00"/>
                </a:solidFill>
              </c:spPr>
            </c:marker>
          </c:dPt>
          <c:dPt>
            <c:idx val="505"/>
            <c:marker>
              <c:spPr>
                <a:solidFill>
                  <a:srgbClr val="A2FF00"/>
                </a:solidFill>
              </c:spPr>
            </c:marker>
          </c:dPt>
          <c:dPt>
            <c:idx val="506"/>
            <c:marker>
              <c:spPr>
                <a:solidFill>
                  <a:srgbClr val="A2FF00"/>
                </a:solidFill>
              </c:spPr>
            </c:marker>
          </c:dPt>
          <c:dPt>
            <c:idx val="507"/>
            <c:marker>
              <c:spPr>
                <a:solidFill>
                  <a:srgbClr val="A2FF00"/>
                </a:solidFill>
              </c:spPr>
            </c:marker>
          </c:dPt>
          <c:dPt>
            <c:idx val="508"/>
            <c:marker>
              <c:spPr>
                <a:solidFill>
                  <a:srgbClr val="A2FF00"/>
                </a:solidFill>
              </c:spPr>
            </c:marker>
          </c:dPt>
          <c:dPt>
            <c:idx val="509"/>
            <c:marker>
              <c:spPr>
                <a:solidFill>
                  <a:srgbClr val="A1FF00"/>
                </a:solidFill>
              </c:spPr>
            </c:marker>
          </c:dPt>
          <c:dPt>
            <c:idx val="510"/>
            <c:marker>
              <c:spPr>
                <a:solidFill>
                  <a:srgbClr val="A1FF00"/>
                </a:solidFill>
              </c:spPr>
            </c:marker>
          </c:dPt>
          <c:dPt>
            <c:idx val="511"/>
            <c:marker>
              <c:spPr>
                <a:solidFill>
                  <a:srgbClr val="A1FF00"/>
                </a:solidFill>
              </c:spPr>
            </c:marker>
          </c:dPt>
          <c:dPt>
            <c:idx val="512"/>
            <c:marker>
              <c:spPr>
                <a:solidFill>
                  <a:srgbClr val="A1FF00"/>
                </a:solidFill>
              </c:spPr>
            </c:marker>
          </c:dPt>
          <c:dPt>
            <c:idx val="513"/>
            <c:marker>
              <c:spPr>
                <a:solidFill>
                  <a:srgbClr val="A1FF00"/>
                </a:solidFill>
              </c:spPr>
            </c:marker>
          </c:dPt>
          <c:dPt>
            <c:idx val="514"/>
            <c:marker>
              <c:spPr>
                <a:solidFill>
                  <a:srgbClr val="A0FF00"/>
                </a:solidFill>
              </c:spPr>
            </c:marker>
          </c:dPt>
          <c:dPt>
            <c:idx val="515"/>
            <c:marker>
              <c:spPr>
                <a:solidFill>
                  <a:srgbClr val="A0FF00"/>
                </a:solidFill>
              </c:spPr>
            </c:marker>
          </c:dPt>
          <c:dPt>
            <c:idx val="516"/>
            <c:marker>
              <c:spPr>
                <a:solidFill>
                  <a:srgbClr val="A0FF00"/>
                </a:solidFill>
              </c:spPr>
            </c:marker>
          </c:dPt>
          <c:dPt>
            <c:idx val="517"/>
            <c:marker>
              <c:spPr>
                <a:solidFill>
                  <a:srgbClr val="A0FF00"/>
                </a:solidFill>
              </c:spPr>
            </c:marker>
          </c:dPt>
          <c:dPt>
            <c:idx val="518"/>
            <c:marker>
              <c:spPr>
                <a:solidFill>
                  <a:srgbClr val="A0FF00"/>
                </a:solidFill>
              </c:spPr>
            </c:marker>
          </c:dPt>
          <c:dPt>
            <c:idx val="519"/>
            <c:marker>
              <c:spPr>
                <a:solidFill>
                  <a:srgbClr val="A0FF00"/>
                </a:solidFill>
              </c:spPr>
            </c:marker>
          </c:dPt>
          <c:dPt>
            <c:idx val="520"/>
            <c:marker>
              <c:spPr>
                <a:solidFill>
                  <a:srgbClr val="9FFF00"/>
                </a:solidFill>
              </c:spPr>
            </c:marker>
          </c:dPt>
          <c:dPt>
            <c:idx val="521"/>
            <c:marker>
              <c:spPr>
                <a:solidFill>
                  <a:srgbClr val="9FFF00"/>
                </a:solidFill>
              </c:spPr>
            </c:marker>
          </c:dPt>
          <c:dPt>
            <c:idx val="522"/>
            <c:marker>
              <c:spPr>
                <a:solidFill>
                  <a:srgbClr val="9FFF00"/>
                </a:solidFill>
              </c:spPr>
            </c:marker>
          </c:dPt>
          <c:dPt>
            <c:idx val="523"/>
            <c:marker>
              <c:spPr>
                <a:solidFill>
                  <a:srgbClr val="9FFF00"/>
                </a:solidFill>
              </c:spPr>
            </c:marker>
          </c:dPt>
          <c:dPt>
            <c:idx val="524"/>
            <c:marker>
              <c:spPr>
                <a:solidFill>
                  <a:srgbClr val="9FFF00"/>
                </a:solidFill>
              </c:spPr>
            </c:marker>
          </c:dPt>
          <c:dPt>
            <c:idx val="525"/>
            <c:marker>
              <c:spPr>
                <a:solidFill>
                  <a:srgbClr val="9EFF00"/>
                </a:solidFill>
              </c:spPr>
            </c:marker>
          </c:dPt>
          <c:dPt>
            <c:idx val="526"/>
            <c:marker>
              <c:spPr>
                <a:solidFill>
                  <a:srgbClr val="9EFF00"/>
                </a:solidFill>
              </c:spPr>
            </c:marker>
          </c:dPt>
          <c:dPt>
            <c:idx val="527"/>
            <c:marker>
              <c:spPr>
                <a:solidFill>
                  <a:srgbClr val="9EFF00"/>
                </a:solidFill>
              </c:spPr>
            </c:marker>
          </c:dPt>
          <c:dPt>
            <c:idx val="528"/>
            <c:marker>
              <c:spPr>
                <a:solidFill>
                  <a:srgbClr val="9EFF00"/>
                </a:solidFill>
              </c:spPr>
            </c:marker>
          </c:dPt>
          <c:dPt>
            <c:idx val="529"/>
            <c:marker>
              <c:spPr>
                <a:solidFill>
                  <a:srgbClr val="9EFF00"/>
                </a:solidFill>
              </c:spPr>
            </c:marker>
          </c:dPt>
          <c:dPt>
            <c:idx val="530"/>
            <c:marker>
              <c:spPr>
                <a:solidFill>
                  <a:srgbClr val="9EFF00"/>
                </a:solidFill>
              </c:spPr>
            </c:marker>
          </c:dPt>
          <c:dPt>
            <c:idx val="531"/>
            <c:marker>
              <c:spPr>
                <a:solidFill>
                  <a:srgbClr val="9DFF00"/>
                </a:solidFill>
              </c:spPr>
            </c:marker>
          </c:dPt>
          <c:dPt>
            <c:idx val="532"/>
            <c:marker>
              <c:spPr>
                <a:solidFill>
                  <a:srgbClr val="9DFF00"/>
                </a:solidFill>
              </c:spPr>
            </c:marker>
          </c:dPt>
          <c:dPt>
            <c:idx val="533"/>
            <c:marker>
              <c:spPr>
                <a:solidFill>
                  <a:srgbClr val="9DFF00"/>
                </a:solidFill>
              </c:spPr>
            </c:marker>
          </c:dPt>
          <c:dPt>
            <c:idx val="534"/>
            <c:marker>
              <c:spPr>
                <a:solidFill>
                  <a:srgbClr val="9DFF00"/>
                </a:solidFill>
              </c:spPr>
            </c:marker>
          </c:dPt>
          <c:dPt>
            <c:idx val="535"/>
            <c:marker>
              <c:spPr>
                <a:solidFill>
                  <a:srgbClr val="9DFF00"/>
                </a:solidFill>
              </c:spPr>
            </c:marker>
          </c:dPt>
          <c:dPt>
            <c:idx val="536"/>
            <c:marker>
              <c:spPr>
                <a:solidFill>
                  <a:srgbClr val="9CFF00"/>
                </a:solidFill>
              </c:spPr>
            </c:marker>
          </c:dPt>
          <c:dPt>
            <c:idx val="537"/>
            <c:marker>
              <c:spPr>
                <a:solidFill>
                  <a:srgbClr val="9CFF00"/>
                </a:solidFill>
              </c:spPr>
            </c:marker>
          </c:dPt>
          <c:dPt>
            <c:idx val="538"/>
            <c:marker>
              <c:spPr>
                <a:solidFill>
                  <a:srgbClr val="9CFF00"/>
                </a:solidFill>
              </c:spPr>
            </c:marker>
          </c:dPt>
          <c:dPt>
            <c:idx val="539"/>
            <c:marker>
              <c:spPr>
                <a:solidFill>
                  <a:srgbClr val="9CFF00"/>
                </a:solidFill>
              </c:spPr>
            </c:marker>
          </c:dPt>
          <c:dPt>
            <c:idx val="540"/>
            <c:marker>
              <c:spPr>
                <a:solidFill>
                  <a:srgbClr val="9CFF00"/>
                </a:solidFill>
              </c:spPr>
            </c:marker>
          </c:dPt>
          <c:dPt>
            <c:idx val="541"/>
            <c:marker>
              <c:spPr>
                <a:solidFill>
                  <a:srgbClr val="9CFF00"/>
                </a:solidFill>
              </c:spPr>
            </c:marker>
          </c:dPt>
          <c:dPt>
            <c:idx val="542"/>
            <c:marker>
              <c:spPr>
                <a:solidFill>
                  <a:srgbClr val="9BFF00"/>
                </a:solidFill>
              </c:spPr>
            </c:marker>
          </c:dPt>
          <c:dPt>
            <c:idx val="543"/>
            <c:marker>
              <c:spPr>
                <a:solidFill>
                  <a:srgbClr val="9BFF00"/>
                </a:solidFill>
              </c:spPr>
            </c:marker>
          </c:dPt>
          <c:dPt>
            <c:idx val="544"/>
            <c:marker>
              <c:spPr>
                <a:solidFill>
                  <a:srgbClr val="9BFF00"/>
                </a:solidFill>
              </c:spPr>
            </c:marker>
          </c:dPt>
          <c:dPt>
            <c:idx val="545"/>
            <c:marker>
              <c:spPr>
                <a:solidFill>
                  <a:srgbClr val="9BFF00"/>
                </a:solidFill>
              </c:spPr>
            </c:marker>
          </c:dPt>
          <c:dPt>
            <c:idx val="546"/>
            <c:marker>
              <c:spPr>
                <a:solidFill>
                  <a:srgbClr val="9BFF00"/>
                </a:solidFill>
              </c:spPr>
            </c:marker>
          </c:dPt>
          <c:dPt>
            <c:idx val="547"/>
            <c:marker>
              <c:spPr>
                <a:solidFill>
                  <a:srgbClr val="9AFF00"/>
                </a:solidFill>
              </c:spPr>
            </c:marker>
          </c:dPt>
          <c:dPt>
            <c:idx val="548"/>
            <c:marker>
              <c:spPr>
                <a:solidFill>
                  <a:srgbClr val="9AFF00"/>
                </a:solidFill>
              </c:spPr>
            </c:marker>
          </c:dPt>
          <c:dPt>
            <c:idx val="549"/>
            <c:marker>
              <c:spPr>
                <a:solidFill>
                  <a:srgbClr val="9AFF00"/>
                </a:solidFill>
              </c:spPr>
            </c:marker>
          </c:dPt>
          <c:dPt>
            <c:idx val="550"/>
            <c:marker>
              <c:spPr>
                <a:solidFill>
                  <a:srgbClr val="9AFF00"/>
                </a:solidFill>
              </c:spPr>
            </c:marker>
          </c:dPt>
          <c:dPt>
            <c:idx val="551"/>
            <c:marker>
              <c:spPr>
                <a:solidFill>
                  <a:srgbClr val="9AFF00"/>
                </a:solidFill>
              </c:spPr>
            </c:marker>
          </c:dPt>
          <c:dPt>
            <c:idx val="552"/>
            <c:marker>
              <c:spPr>
                <a:solidFill>
                  <a:srgbClr val="9AFF00"/>
                </a:solidFill>
              </c:spPr>
            </c:marker>
          </c:dPt>
          <c:dPt>
            <c:idx val="553"/>
            <c:marker>
              <c:spPr>
                <a:solidFill>
                  <a:srgbClr val="99FF00"/>
                </a:solidFill>
              </c:spPr>
            </c:marker>
          </c:dPt>
          <c:dPt>
            <c:idx val="554"/>
            <c:marker>
              <c:spPr>
                <a:solidFill>
                  <a:srgbClr val="99FF00"/>
                </a:solidFill>
              </c:spPr>
            </c:marker>
          </c:dPt>
          <c:dPt>
            <c:idx val="555"/>
            <c:marker>
              <c:spPr>
                <a:solidFill>
                  <a:srgbClr val="99FF00"/>
                </a:solidFill>
              </c:spPr>
            </c:marker>
          </c:dPt>
          <c:dPt>
            <c:idx val="556"/>
            <c:marker>
              <c:spPr>
                <a:solidFill>
                  <a:srgbClr val="99FF00"/>
                </a:solidFill>
              </c:spPr>
            </c:marker>
          </c:dPt>
          <c:dPt>
            <c:idx val="557"/>
            <c:marker>
              <c:spPr>
                <a:solidFill>
                  <a:srgbClr val="99FF00"/>
                </a:solidFill>
              </c:spPr>
            </c:marker>
          </c:dPt>
          <c:dPt>
            <c:idx val="558"/>
            <c:marker>
              <c:spPr>
                <a:solidFill>
                  <a:srgbClr val="98FF00"/>
                </a:solidFill>
              </c:spPr>
            </c:marker>
          </c:dPt>
          <c:dPt>
            <c:idx val="559"/>
            <c:marker>
              <c:spPr>
                <a:solidFill>
                  <a:srgbClr val="98FF00"/>
                </a:solidFill>
              </c:spPr>
            </c:marker>
          </c:dPt>
          <c:dPt>
            <c:idx val="560"/>
            <c:marker>
              <c:spPr>
                <a:solidFill>
                  <a:srgbClr val="98FF00"/>
                </a:solidFill>
              </c:spPr>
            </c:marker>
          </c:dPt>
          <c:dPt>
            <c:idx val="561"/>
            <c:marker>
              <c:spPr>
                <a:solidFill>
                  <a:srgbClr val="98FF00"/>
                </a:solidFill>
              </c:spPr>
            </c:marker>
          </c:dPt>
          <c:dPt>
            <c:idx val="562"/>
            <c:marker>
              <c:spPr>
                <a:solidFill>
                  <a:srgbClr val="98FF00"/>
                </a:solidFill>
              </c:spPr>
            </c:marker>
          </c:dPt>
          <c:dPt>
            <c:idx val="563"/>
            <c:marker>
              <c:spPr>
                <a:solidFill>
                  <a:srgbClr val="98FF00"/>
                </a:solidFill>
              </c:spPr>
            </c:marker>
          </c:dPt>
          <c:dPt>
            <c:idx val="564"/>
            <c:marker>
              <c:spPr>
                <a:solidFill>
                  <a:srgbClr val="97FF00"/>
                </a:solidFill>
              </c:spPr>
            </c:marker>
          </c:dPt>
          <c:dPt>
            <c:idx val="565"/>
            <c:marker>
              <c:spPr>
                <a:solidFill>
                  <a:srgbClr val="97FF00"/>
                </a:solidFill>
              </c:spPr>
            </c:marker>
          </c:dPt>
          <c:dPt>
            <c:idx val="566"/>
            <c:marker>
              <c:spPr>
                <a:solidFill>
                  <a:srgbClr val="97FF00"/>
                </a:solidFill>
              </c:spPr>
            </c:marker>
          </c:dPt>
          <c:dPt>
            <c:idx val="567"/>
            <c:marker>
              <c:spPr>
                <a:solidFill>
                  <a:srgbClr val="97FF00"/>
                </a:solidFill>
              </c:spPr>
            </c:marker>
          </c:dPt>
          <c:dPt>
            <c:idx val="568"/>
            <c:marker>
              <c:spPr>
                <a:solidFill>
                  <a:srgbClr val="97FF00"/>
                </a:solidFill>
              </c:spPr>
            </c:marker>
          </c:dPt>
          <c:dPt>
            <c:idx val="569"/>
            <c:marker>
              <c:spPr>
                <a:solidFill>
                  <a:srgbClr val="96FF00"/>
                </a:solidFill>
              </c:spPr>
            </c:marker>
          </c:dPt>
          <c:dPt>
            <c:idx val="570"/>
            <c:marker>
              <c:spPr>
                <a:solidFill>
                  <a:srgbClr val="96FF00"/>
                </a:solidFill>
              </c:spPr>
            </c:marker>
          </c:dPt>
          <c:dPt>
            <c:idx val="571"/>
            <c:marker>
              <c:spPr>
                <a:solidFill>
                  <a:srgbClr val="96FF00"/>
                </a:solidFill>
              </c:spPr>
            </c:marker>
          </c:dPt>
          <c:dPt>
            <c:idx val="572"/>
            <c:marker>
              <c:spPr>
                <a:solidFill>
                  <a:srgbClr val="96FF00"/>
                </a:solidFill>
              </c:spPr>
            </c:marker>
          </c:dPt>
          <c:dPt>
            <c:idx val="573"/>
            <c:marker>
              <c:spPr>
                <a:solidFill>
                  <a:srgbClr val="96FF00"/>
                </a:solidFill>
              </c:spPr>
            </c:marker>
          </c:dPt>
          <c:dPt>
            <c:idx val="574"/>
            <c:marker>
              <c:spPr>
                <a:solidFill>
                  <a:srgbClr val="96FF00"/>
                </a:solidFill>
              </c:spPr>
            </c:marker>
          </c:dPt>
          <c:dPt>
            <c:idx val="575"/>
            <c:marker>
              <c:spPr>
                <a:solidFill>
                  <a:srgbClr val="95FF00"/>
                </a:solidFill>
              </c:spPr>
            </c:marker>
          </c:dPt>
          <c:dPt>
            <c:idx val="576"/>
            <c:marker>
              <c:spPr>
                <a:solidFill>
                  <a:srgbClr val="95FF00"/>
                </a:solidFill>
              </c:spPr>
            </c:marker>
          </c:dPt>
          <c:dPt>
            <c:idx val="577"/>
            <c:marker>
              <c:spPr>
                <a:solidFill>
                  <a:srgbClr val="95FF00"/>
                </a:solidFill>
              </c:spPr>
            </c:marker>
          </c:dPt>
          <c:dPt>
            <c:idx val="578"/>
            <c:marker>
              <c:spPr>
                <a:solidFill>
                  <a:srgbClr val="95FF00"/>
                </a:solidFill>
              </c:spPr>
            </c:marker>
          </c:dPt>
          <c:dPt>
            <c:idx val="579"/>
            <c:marker>
              <c:spPr>
                <a:solidFill>
                  <a:srgbClr val="95FF00"/>
                </a:solidFill>
              </c:spPr>
            </c:marker>
          </c:dPt>
          <c:dPt>
            <c:idx val="580"/>
            <c:marker>
              <c:spPr>
                <a:solidFill>
                  <a:srgbClr val="94FF00"/>
                </a:solidFill>
              </c:spPr>
            </c:marker>
          </c:dPt>
          <c:dPt>
            <c:idx val="581"/>
            <c:marker>
              <c:spPr>
                <a:solidFill>
                  <a:srgbClr val="94FF00"/>
                </a:solidFill>
              </c:spPr>
            </c:marker>
          </c:dPt>
          <c:dPt>
            <c:idx val="582"/>
            <c:marker>
              <c:spPr>
                <a:solidFill>
                  <a:srgbClr val="94FF00"/>
                </a:solidFill>
              </c:spPr>
            </c:marker>
          </c:dPt>
          <c:dPt>
            <c:idx val="583"/>
            <c:marker>
              <c:spPr>
                <a:solidFill>
                  <a:srgbClr val="94FF00"/>
                </a:solidFill>
              </c:spPr>
            </c:marker>
          </c:dPt>
          <c:dPt>
            <c:idx val="584"/>
            <c:marker>
              <c:spPr>
                <a:solidFill>
                  <a:srgbClr val="94FF00"/>
                </a:solidFill>
              </c:spPr>
            </c:marker>
          </c:dPt>
          <c:dPt>
            <c:idx val="585"/>
            <c:marker>
              <c:spPr>
                <a:solidFill>
                  <a:srgbClr val="93FF00"/>
                </a:solidFill>
              </c:spPr>
            </c:marker>
          </c:dPt>
          <c:dPt>
            <c:idx val="586"/>
            <c:marker>
              <c:spPr>
                <a:solidFill>
                  <a:srgbClr val="93FF00"/>
                </a:solidFill>
              </c:spPr>
            </c:marker>
          </c:dPt>
          <c:dPt>
            <c:idx val="587"/>
            <c:marker>
              <c:spPr>
                <a:solidFill>
                  <a:srgbClr val="93FF00"/>
                </a:solidFill>
              </c:spPr>
            </c:marker>
          </c:dPt>
          <c:dPt>
            <c:idx val="588"/>
            <c:marker>
              <c:spPr>
                <a:solidFill>
                  <a:srgbClr val="93FF00"/>
                </a:solidFill>
              </c:spPr>
            </c:marker>
          </c:dPt>
          <c:dPt>
            <c:idx val="589"/>
            <c:marker>
              <c:spPr>
                <a:solidFill>
                  <a:srgbClr val="93FF00"/>
                </a:solidFill>
              </c:spPr>
            </c:marker>
          </c:dPt>
          <c:dPt>
            <c:idx val="590"/>
            <c:marker>
              <c:spPr>
                <a:solidFill>
                  <a:srgbClr val="93FF00"/>
                </a:solidFill>
              </c:spPr>
            </c:marker>
          </c:dPt>
          <c:dPt>
            <c:idx val="591"/>
            <c:marker>
              <c:spPr>
                <a:solidFill>
                  <a:srgbClr val="92FF00"/>
                </a:solidFill>
              </c:spPr>
            </c:marker>
          </c:dPt>
          <c:dPt>
            <c:idx val="592"/>
            <c:marker>
              <c:spPr>
                <a:solidFill>
                  <a:srgbClr val="92FF00"/>
                </a:solidFill>
              </c:spPr>
            </c:marker>
          </c:dPt>
          <c:dPt>
            <c:idx val="593"/>
            <c:marker>
              <c:spPr>
                <a:solidFill>
                  <a:srgbClr val="92FF00"/>
                </a:solidFill>
              </c:spPr>
            </c:marker>
          </c:dPt>
          <c:dPt>
            <c:idx val="594"/>
            <c:marker>
              <c:spPr>
                <a:solidFill>
                  <a:srgbClr val="92FF00"/>
                </a:solidFill>
              </c:spPr>
            </c:marker>
          </c:dPt>
          <c:dPt>
            <c:idx val="595"/>
            <c:marker>
              <c:spPr>
                <a:solidFill>
                  <a:srgbClr val="92FF00"/>
                </a:solidFill>
              </c:spPr>
            </c:marker>
          </c:dPt>
          <c:dPt>
            <c:idx val="596"/>
            <c:marker>
              <c:spPr>
                <a:solidFill>
                  <a:srgbClr val="91FF00"/>
                </a:solidFill>
              </c:spPr>
            </c:marker>
          </c:dPt>
          <c:dPt>
            <c:idx val="597"/>
            <c:marker>
              <c:spPr>
                <a:solidFill>
                  <a:srgbClr val="91FF00"/>
                </a:solidFill>
              </c:spPr>
            </c:marker>
          </c:dPt>
          <c:dPt>
            <c:idx val="598"/>
            <c:marker>
              <c:spPr>
                <a:solidFill>
                  <a:srgbClr val="91FF00"/>
                </a:solidFill>
              </c:spPr>
            </c:marker>
          </c:dPt>
          <c:dPt>
            <c:idx val="599"/>
            <c:marker>
              <c:spPr>
                <a:solidFill>
                  <a:srgbClr val="91FF00"/>
                </a:solidFill>
              </c:spPr>
            </c:marker>
          </c:dPt>
          <c:dPt>
            <c:idx val="600"/>
            <c:marker>
              <c:spPr>
                <a:solidFill>
                  <a:srgbClr val="91FF00"/>
                </a:solidFill>
              </c:spPr>
            </c:marker>
          </c:dPt>
          <c:dPt>
            <c:idx val="601"/>
            <c:marker>
              <c:spPr>
                <a:solidFill>
                  <a:srgbClr val="91FF00"/>
                </a:solidFill>
              </c:spPr>
            </c:marker>
          </c:dPt>
          <c:dPt>
            <c:idx val="602"/>
            <c:marker>
              <c:spPr>
                <a:solidFill>
                  <a:srgbClr val="90FF00"/>
                </a:solidFill>
              </c:spPr>
            </c:marker>
          </c:dPt>
          <c:dPt>
            <c:idx val="603"/>
            <c:marker>
              <c:spPr>
                <a:solidFill>
                  <a:srgbClr val="90FF00"/>
                </a:solidFill>
              </c:spPr>
            </c:marker>
          </c:dPt>
          <c:dPt>
            <c:idx val="604"/>
            <c:marker>
              <c:spPr>
                <a:solidFill>
                  <a:srgbClr val="90FF00"/>
                </a:solidFill>
              </c:spPr>
            </c:marker>
          </c:dPt>
          <c:dPt>
            <c:idx val="605"/>
            <c:marker>
              <c:spPr>
                <a:solidFill>
                  <a:srgbClr val="90FF00"/>
                </a:solidFill>
              </c:spPr>
            </c:marker>
          </c:dPt>
          <c:dPt>
            <c:idx val="606"/>
            <c:marker>
              <c:spPr>
                <a:solidFill>
                  <a:srgbClr val="90FF00"/>
                </a:solidFill>
              </c:spPr>
            </c:marker>
          </c:dPt>
          <c:dPt>
            <c:idx val="607"/>
            <c:marker>
              <c:spPr>
                <a:solidFill>
                  <a:srgbClr val="8FFF00"/>
                </a:solidFill>
              </c:spPr>
            </c:marker>
          </c:dPt>
          <c:dPt>
            <c:idx val="608"/>
            <c:marker>
              <c:spPr>
                <a:solidFill>
                  <a:srgbClr val="8FFF00"/>
                </a:solidFill>
              </c:spPr>
            </c:marker>
          </c:dPt>
          <c:dPt>
            <c:idx val="609"/>
            <c:marker>
              <c:spPr>
                <a:solidFill>
                  <a:srgbClr val="8FFF00"/>
                </a:solidFill>
              </c:spPr>
            </c:marker>
          </c:dPt>
          <c:dPt>
            <c:idx val="610"/>
            <c:marker>
              <c:spPr>
                <a:solidFill>
                  <a:srgbClr val="8FFF00"/>
                </a:solidFill>
              </c:spPr>
            </c:marker>
          </c:dPt>
          <c:dPt>
            <c:idx val="611"/>
            <c:marker>
              <c:spPr>
                <a:solidFill>
                  <a:srgbClr val="8FFF00"/>
                </a:solidFill>
              </c:spPr>
            </c:marker>
          </c:dPt>
          <c:dPt>
            <c:idx val="612"/>
            <c:marker>
              <c:spPr>
                <a:solidFill>
                  <a:srgbClr val="8FFF00"/>
                </a:solidFill>
              </c:spPr>
            </c:marker>
          </c:dPt>
          <c:dPt>
            <c:idx val="613"/>
            <c:marker>
              <c:spPr>
                <a:solidFill>
                  <a:srgbClr val="8EFF00"/>
                </a:solidFill>
              </c:spPr>
            </c:marker>
          </c:dPt>
          <c:dPt>
            <c:idx val="614"/>
            <c:marker>
              <c:spPr>
                <a:solidFill>
                  <a:srgbClr val="8EFF00"/>
                </a:solidFill>
              </c:spPr>
            </c:marker>
          </c:dPt>
          <c:dPt>
            <c:idx val="615"/>
            <c:marker>
              <c:spPr>
                <a:solidFill>
                  <a:srgbClr val="8EFF00"/>
                </a:solidFill>
              </c:spPr>
            </c:marker>
          </c:dPt>
          <c:dPt>
            <c:idx val="616"/>
            <c:marker>
              <c:spPr>
                <a:solidFill>
                  <a:srgbClr val="8EFF00"/>
                </a:solidFill>
              </c:spPr>
            </c:marker>
          </c:dPt>
          <c:dPt>
            <c:idx val="617"/>
            <c:marker>
              <c:spPr>
                <a:solidFill>
                  <a:srgbClr val="8EFF00"/>
                </a:solidFill>
              </c:spPr>
            </c:marker>
          </c:dPt>
          <c:dPt>
            <c:idx val="618"/>
            <c:marker>
              <c:spPr>
                <a:solidFill>
                  <a:srgbClr val="8DFF00"/>
                </a:solidFill>
              </c:spPr>
            </c:marker>
          </c:dPt>
          <c:dPt>
            <c:idx val="619"/>
            <c:marker>
              <c:spPr>
                <a:solidFill>
                  <a:srgbClr val="8DFF00"/>
                </a:solidFill>
              </c:spPr>
            </c:marker>
          </c:dPt>
          <c:dPt>
            <c:idx val="620"/>
            <c:marker>
              <c:spPr>
                <a:solidFill>
                  <a:srgbClr val="8DFF00"/>
                </a:solidFill>
              </c:spPr>
            </c:marker>
          </c:dPt>
          <c:dPt>
            <c:idx val="621"/>
            <c:marker>
              <c:spPr>
                <a:solidFill>
                  <a:srgbClr val="8DFF00"/>
                </a:solidFill>
              </c:spPr>
            </c:marker>
          </c:dPt>
          <c:dPt>
            <c:idx val="622"/>
            <c:marker>
              <c:spPr>
                <a:solidFill>
                  <a:srgbClr val="8DFF00"/>
                </a:solidFill>
              </c:spPr>
            </c:marker>
          </c:dPt>
          <c:dPt>
            <c:idx val="623"/>
            <c:marker>
              <c:spPr>
                <a:solidFill>
                  <a:srgbClr val="8DFF00"/>
                </a:solidFill>
              </c:spPr>
            </c:marker>
          </c:dPt>
          <c:dPt>
            <c:idx val="624"/>
            <c:marker>
              <c:spPr>
                <a:solidFill>
                  <a:srgbClr val="8CFF00"/>
                </a:solidFill>
              </c:spPr>
            </c:marker>
          </c:dPt>
          <c:dPt>
            <c:idx val="625"/>
            <c:marker>
              <c:spPr>
                <a:solidFill>
                  <a:srgbClr val="8CFF00"/>
                </a:solidFill>
              </c:spPr>
            </c:marker>
          </c:dPt>
          <c:dPt>
            <c:idx val="626"/>
            <c:marker>
              <c:spPr>
                <a:solidFill>
                  <a:srgbClr val="8CFF00"/>
                </a:solidFill>
              </c:spPr>
            </c:marker>
          </c:dPt>
          <c:dPt>
            <c:idx val="627"/>
            <c:marker>
              <c:spPr>
                <a:solidFill>
                  <a:srgbClr val="8CFF00"/>
                </a:solidFill>
              </c:spPr>
            </c:marker>
          </c:dPt>
          <c:dPt>
            <c:idx val="628"/>
            <c:marker>
              <c:spPr>
                <a:solidFill>
                  <a:srgbClr val="8CFF00"/>
                </a:solidFill>
              </c:spPr>
            </c:marker>
          </c:dPt>
          <c:dPt>
            <c:idx val="629"/>
            <c:marker>
              <c:spPr>
                <a:solidFill>
                  <a:srgbClr val="8BFF00"/>
                </a:solidFill>
              </c:spPr>
            </c:marker>
          </c:dPt>
          <c:dPt>
            <c:idx val="630"/>
            <c:marker>
              <c:spPr>
                <a:solidFill>
                  <a:srgbClr val="8BFF00"/>
                </a:solidFill>
              </c:spPr>
            </c:marker>
          </c:dPt>
          <c:dPt>
            <c:idx val="631"/>
            <c:marker>
              <c:spPr>
                <a:solidFill>
                  <a:srgbClr val="8BFF00"/>
                </a:solidFill>
              </c:spPr>
            </c:marker>
          </c:dPt>
          <c:dPt>
            <c:idx val="632"/>
            <c:marker>
              <c:spPr>
                <a:solidFill>
                  <a:srgbClr val="8BFF00"/>
                </a:solidFill>
              </c:spPr>
            </c:marker>
          </c:dPt>
          <c:dPt>
            <c:idx val="633"/>
            <c:marker>
              <c:spPr>
                <a:solidFill>
                  <a:srgbClr val="8BFF00"/>
                </a:solidFill>
              </c:spPr>
            </c:marker>
          </c:dPt>
          <c:dPt>
            <c:idx val="634"/>
            <c:marker>
              <c:spPr>
                <a:solidFill>
                  <a:srgbClr val="8BFF00"/>
                </a:solidFill>
              </c:spPr>
            </c:marker>
          </c:dPt>
          <c:dPt>
            <c:idx val="635"/>
            <c:marker>
              <c:spPr>
                <a:solidFill>
                  <a:srgbClr val="8AFF00"/>
                </a:solidFill>
              </c:spPr>
            </c:marker>
          </c:dPt>
          <c:dPt>
            <c:idx val="636"/>
            <c:marker>
              <c:spPr>
                <a:solidFill>
                  <a:srgbClr val="8AFF00"/>
                </a:solidFill>
              </c:spPr>
            </c:marker>
          </c:dPt>
          <c:dPt>
            <c:idx val="637"/>
            <c:marker>
              <c:spPr>
                <a:solidFill>
                  <a:srgbClr val="8AFF00"/>
                </a:solidFill>
              </c:spPr>
            </c:marker>
          </c:dPt>
          <c:dPt>
            <c:idx val="638"/>
            <c:marker>
              <c:spPr>
                <a:solidFill>
                  <a:srgbClr val="8AFF00"/>
                </a:solidFill>
              </c:spPr>
            </c:marker>
          </c:dPt>
          <c:dPt>
            <c:idx val="639"/>
            <c:marker>
              <c:spPr>
                <a:solidFill>
                  <a:srgbClr val="8AFF00"/>
                </a:solidFill>
              </c:spPr>
            </c:marker>
          </c:dPt>
          <c:dPt>
            <c:idx val="640"/>
            <c:marker>
              <c:spPr>
                <a:solidFill>
                  <a:srgbClr val="89FF00"/>
                </a:solidFill>
              </c:spPr>
            </c:marker>
          </c:dPt>
          <c:dPt>
            <c:idx val="641"/>
            <c:marker>
              <c:spPr>
                <a:solidFill>
                  <a:srgbClr val="89FF00"/>
                </a:solidFill>
              </c:spPr>
            </c:marker>
          </c:dPt>
          <c:dPt>
            <c:idx val="642"/>
            <c:marker>
              <c:spPr>
                <a:solidFill>
                  <a:srgbClr val="89FF00"/>
                </a:solidFill>
              </c:spPr>
            </c:marker>
          </c:dPt>
          <c:dPt>
            <c:idx val="643"/>
            <c:marker>
              <c:spPr>
                <a:solidFill>
                  <a:srgbClr val="89FF00"/>
                </a:solidFill>
              </c:spPr>
            </c:marker>
          </c:dPt>
          <c:dPt>
            <c:idx val="644"/>
            <c:marker>
              <c:spPr>
                <a:solidFill>
                  <a:srgbClr val="89FF00"/>
                </a:solidFill>
              </c:spPr>
            </c:marker>
          </c:dPt>
          <c:dPt>
            <c:idx val="645"/>
            <c:marker>
              <c:spPr>
                <a:solidFill>
                  <a:srgbClr val="89FF00"/>
                </a:solidFill>
              </c:spPr>
            </c:marker>
          </c:dPt>
          <c:dPt>
            <c:idx val="646"/>
            <c:marker>
              <c:spPr>
                <a:solidFill>
                  <a:srgbClr val="88FF00"/>
                </a:solidFill>
              </c:spPr>
            </c:marker>
          </c:dPt>
          <c:dPt>
            <c:idx val="647"/>
            <c:marker>
              <c:spPr>
                <a:solidFill>
                  <a:srgbClr val="88FF00"/>
                </a:solidFill>
              </c:spPr>
            </c:marker>
          </c:dPt>
          <c:dPt>
            <c:idx val="648"/>
            <c:marker>
              <c:spPr>
                <a:solidFill>
                  <a:srgbClr val="88FF00"/>
                </a:solidFill>
              </c:spPr>
            </c:marker>
          </c:dPt>
          <c:dPt>
            <c:idx val="649"/>
            <c:marker>
              <c:spPr>
                <a:solidFill>
                  <a:srgbClr val="88FF00"/>
                </a:solidFill>
              </c:spPr>
            </c:marker>
          </c:dPt>
          <c:dPt>
            <c:idx val="650"/>
            <c:marker>
              <c:spPr>
                <a:solidFill>
                  <a:srgbClr val="88FF00"/>
                </a:solidFill>
              </c:spPr>
            </c:marker>
          </c:dPt>
          <c:dPt>
            <c:idx val="651"/>
            <c:marker>
              <c:spPr>
                <a:solidFill>
                  <a:srgbClr val="87FF00"/>
                </a:solidFill>
              </c:spPr>
            </c:marker>
          </c:dPt>
          <c:dPt>
            <c:idx val="652"/>
            <c:marker>
              <c:spPr>
                <a:solidFill>
                  <a:srgbClr val="87FF00"/>
                </a:solidFill>
              </c:spPr>
            </c:marker>
          </c:dPt>
          <c:dPt>
            <c:idx val="653"/>
            <c:marker>
              <c:spPr>
                <a:solidFill>
                  <a:srgbClr val="87FF00"/>
                </a:solidFill>
              </c:spPr>
            </c:marker>
          </c:dPt>
          <c:dPt>
            <c:idx val="654"/>
            <c:marker>
              <c:spPr>
                <a:solidFill>
                  <a:srgbClr val="87FF00"/>
                </a:solidFill>
              </c:spPr>
            </c:marker>
          </c:dPt>
          <c:dPt>
            <c:idx val="655"/>
            <c:marker>
              <c:spPr>
                <a:solidFill>
                  <a:srgbClr val="87FF00"/>
                </a:solidFill>
              </c:spPr>
            </c:marker>
          </c:dPt>
          <c:dPt>
            <c:idx val="656"/>
            <c:marker>
              <c:spPr>
                <a:solidFill>
                  <a:srgbClr val="87FF00"/>
                </a:solidFill>
              </c:spPr>
            </c:marker>
          </c:dPt>
          <c:dPt>
            <c:idx val="657"/>
            <c:marker>
              <c:spPr>
                <a:solidFill>
                  <a:srgbClr val="86FF00"/>
                </a:solidFill>
              </c:spPr>
            </c:marker>
          </c:dPt>
          <c:dPt>
            <c:idx val="658"/>
            <c:marker>
              <c:spPr>
                <a:solidFill>
                  <a:srgbClr val="86FF00"/>
                </a:solidFill>
              </c:spPr>
            </c:marker>
          </c:dPt>
          <c:dPt>
            <c:idx val="659"/>
            <c:marker>
              <c:spPr>
                <a:solidFill>
                  <a:srgbClr val="86FF00"/>
                </a:solidFill>
              </c:spPr>
            </c:marker>
          </c:dPt>
          <c:dPt>
            <c:idx val="660"/>
            <c:marker>
              <c:spPr>
                <a:solidFill>
                  <a:srgbClr val="86FF00"/>
                </a:solidFill>
              </c:spPr>
            </c:marker>
          </c:dPt>
          <c:dPt>
            <c:idx val="661"/>
            <c:marker>
              <c:spPr>
                <a:solidFill>
                  <a:srgbClr val="86FF00"/>
                </a:solidFill>
              </c:spPr>
            </c:marker>
          </c:dPt>
          <c:dPt>
            <c:idx val="662"/>
            <c:marker>
              <c:spPr>
                <a:solidFill>
                  <a:srgbClr val="85FF00"/>
                </a:solidFill>
              </c:spPr>
            </c:marker>
          </c:dPt>
          <c:dPt>
            <c:idx val="663"/>
            <c:marker>
              <c:spPr>
                <a:solidFill>
                  <a:srgbClr val="85FF00"/>
                </a:solidFill>
              </c:spPr>
            </c:marker>
          </c:dPt>
          <c:dPt>
            <c:idx val="664"/>
            <c:marker>
              <c:spPr>
                <a:solidFill>
                  <a:srgbClr val="85FF00"/>
                </a:solidFill>
              </c:spPr>
            </c:marker>
          </c:dPt>
          <c:dPt>
            <c:idx val="665"/>
            <c:marker>
              <c:spPr>
                <a:solidFill>
                  <a:srgbClr val="85FF00"/>
                </a:solidFill>
              </c:spPr>
            </c:marker>
          </c:dPt>
          <c:dPt>
            <c:idx val="666"/>
            <c:marker>
              <c:spPr>
                <a:solidFill>
                  <a:srgbClr val="85FF00"/>
                </a:solidFill>
              </c:spPr>
            </c:marker>
          </c:dPt>
          <c:dPt>
            <c:idx val="667"/>
            <c:marker>
              <c:spPr>
                <a:solidFill>
                  <a:srgbClr val="84FF00"/>
                </a:solidFill>
              </c:spPr>
            </c:marker>
          </c:dPt>
          <c:dPt>
            <c:idx val="668"/>
            <c:marker>
              <c:spPr>
                <a:solidFill>
                  <a:srgbClr val="84FF00"/>
                </a:solidFill>
              </c:spPr>
            </c:marker>
          </c:dPt>
          <c:dPt>
            <c:idx val="669"/>
            <c:marker>
              <c:spPr>
                <a:solidFill>
                  <a:srgbClr val="84FF00"/>
                </a:solidFill>
              </c:spPr>
            </c:marker>
          </c:dPt>
          <c:dPt>
            <c:idx val="670"/>
            <c:marker>
              <c:spPr>
                <a:solidFill>
                  <a:srgbClr val="84FF00"/>
                </a:solidFill>
              </c:spPr>
            </c:marker>
          </c:dPt>
          <c:dPt>
            <c:idx val="671"/>
            <c:marker>
              <c:spPr>
                <a:solidFill>
                  <a:srgbClr val="84FF00"/>
                </a:solidFill>
              </c:spPr>
            </c:marker>
          </c:dPt>
          <c:dPt>
            <c:idx val="672"/>
            <c:marker>
              <c:spPr>
                <a:solidFill>
                  <a:srgbClr val="84FF00"/>
                </a:solidFill>
              </c:spPr>
            </c:marker>
          </c:dPt>
          <c:dPt>
            <c:idx val="673"/>
            <c:marker>
              <c:spPr>
                <a:solidFill>
                  <a:srgbClr val="83FF00"/>
                </a:solidFill>
              </c:spPr>
            </c:marker>
          </c:dPt>
          <c:dPt>
            <c:idx val="674"/>
            <c:marker>
              <c:spPr>
                <a:solidFill>
                  <a:srgbClr val="83FF00"/>
                </a:solidFill>
              </c:spPr>
            </c:marker>
          </c:dPt>
          <c:dPt>
            <c:idx val="675"/>
            <c:marker>
              <c:spPr>
                <a:solidFill>
                  <a:srgbClr val="83FF00"/>
                </a:solidFill>
              </c:spPr>
            </c:marker>
          </c:dPt>
          <c:dPt>
            <c:idx val="676"/>
            <c:marker>
              <c:spPr>
                <a:solidFill>
                  <a:srgbClr val="83FF00"/>
                </a:solidFill>
              </c:spPr>
            </c:marker>
          </c:dPt>
          <c:dPt>
            <c:idx val="677"/>
            <c:marker>
              <c:spPr>
                <a:solidFill>
                  <a:srgbClr val="83FF00"/>
                </a:solidFill>
              </c:spPr>
            </c:marker>
          </c:dPt>
          <c:dPt>
            <c:idx val="678"/>
            <c:marker>
              <c:spPr>
                <a:solidFill>
                  <a:srgbClr val="82FF00"/>
                </a:solidFill>
              </c:spPr>
            </c:marker>
          </c:dPt>
          <c:dPt>
            <c:idx val="679"/>
            <c:marker>
              <c:spPr>
                <a:solidFill>
                  <a:srgbClr val="82FF00"/>
                </a:solidFill>
              </c:spPr>
            </c:marker>
          </c:dPt>
          <c:dPt>
            <c:idx val="680"/>
            <c:marker>
              <c:spPr>
                <a:solidFill>
                  <a:srgbClr val="82FF00"/>
                </a:solidFill>
              </c:spPr>
            </c:marker>
          </c:dPt>
          <c:dPt>
            <c:idx val="681"/>
            <c:marker>
              <c:spPr>
                <a:solidFill>
                  <a:srgbClr val="82FF00"/>
                </a:solidFill>
              </c:spPr>
            </c:marker>
          </c:dPt>
          <c:dPt>
            <c:idx val="682"/>
            <c:marker>
              <c:spPr>
                <a:solidFill>
                  <a:srgbClr val="82FF00"/>
                </a:solidFill>
              </c:spPr>
            </c:marker>
          </c:dPt>
          <c:dPt>
            <c:idx val="683"/>
            <c:marker>
              <c:spPr>
                <a:solidFill>
                  <a:srgbClr val="82FF00"/>
                </a:solidFill>
              </c:spPr>
            </c:marker>
          </c:dPt>
          <c:dPt>
            <c:idx val="684"/>
            <c:marker>
              <c:spPr>
                <a:solidFill>
                  <a:srgbClr val="81FF00"/>
                </a:solidFill>
              </c:spPr>
            </c:marker>
          </c:dPt>
          <c:dPt>
            <c:idx val="685"/>
            <c:marker>
              <c:spPr>
                <a:solidFill>
                  <a:srgbClr val="81FF00"/>
                </a:solidFill>
              </c:spPr>
            </c:marker>
          </c:dPt>
          <c:dPt>
            <c:idx val="686"/>
            <c:marker>
              <c:spPr>
                <a:solidFill>
                  <a:srgbClr val="81FF00"/>
                </a:solidFill>
              </c:spPr>
            </c:marker>
          </c:dPt>
          <c:dPt>
            <c:idx val="687"/>
            <c:marker>
              <c:spPr>
                <a:solidFill>
                  <a:srgbClr val="81FF00"/>
                </a:solidFill>
              </c:spPr>
            </c:marker>
          </c:dPt>
          <c:dPt>
            <c:idx val="688"/>
            <c:marker>
              <c:spPr>
                <a:solidFill>
                  <a:srgbClr val="81FF00"/>
                </a:solidFill>
              </c:spPr>
            </c:marker>
          </c:dPt>
          <c:dPt>
            <c:idx val="689"/>
            <c:marker>
              <c:spPr>
                <a:solidFill>
                  <a:srgbClr val="80FF00"/>
                </a:solidFill>
              </c:spPr>
            </c:marker>
          </c:dPt>
          <c:dPt>
            <c:idx val="690"/>
            <c:marker>
              <c:spPr>
                <a:solidFill>
                  <a:srgbClr val="80FF00"/>
                </a:solidFill>
              </c:spPr>
            </c:marker>
          </c:dPt>
          <c:dPt>
            <c:idx val="691"/>
            <c:marker>
              <c:spPr>
                <a:solidFill>
                  <a:srgbClr val="80FF00"/>
                </a:solidFill>
              </c:spPr>
            </c:marker>
          </c:dPt>
          <c:dPt>
            <c:idx val="692"/>
            <c:marker>
              <c:spPr>
                <a:solidFill>
                  <a:srgbClr val="80FF00"/>
                </a:solidFill>
              </c:spPr>
            </c:marker>
          </c:dPt>
          <c:dPt>
            <c:idx val="693"/>
            <c:marker>
              <c:spPr>
                <a:solidFill>
                  <a:srgbClr val="80FF00"/>
                </a:solidFill>
              </c:spPr>
            </c:marker>
          </c:dPt>
          <c:dPt>
            <c:idx val="694"/>
            <c:marker>
              <c:spPr>
                <a:solidFill>
                  <a:srgbClr val="80FF00"/>
                </a:solidFill>
              </c:spPr>
            </c:marker>
          </c:dPt>
          <c:dPt>
            <c:idx val="695"/>
            <c:marker>
              <c:spPr>
                <a:solidFill>
                  <a:srgbClr val="7FFF00"/>
                </a:solidFill>
              </c:spPr>
            </c:marker>
          </c:dPt>
          <c:dPt>
            <c:idx val="696"/>
            <c:marker>
              <c:spPr>
                <a:solidFill>
                  <a:srgbClr val="7FFF00"/>
                </a:solidFill>
              </c:spPr>
            </c:marker>
          </c:dPt>
          <c:dPt>
            <c:idx val="697"/>
            <c:marker>
              <c:spPr>
                <a:solidFill>
                  <a:srgbClr val="7FFF00"/>
                </a:solidFill>
              </c:spPr>
            </c:marker>
          </c:dPt>
          <c:dPt>
            <c:idx val="698"/>
            <c:marker>
              <c:spPr>
                <a:solidFill>
                  <a:srgbClr val="7FFF00"/>
                </a:solidFill>
              </c:spPr>
            </c:marker>
          </c:dPt>
          <c:dPt>
            <c:idx val="699"/>
            <c:marker>
              <c:spPr>
                <a:solidFill>
                  <a:srgbClr val="7FFF00"/>
                </a:solidFill>
              </c:spPr>
            </c:marker>
          </c:dPt>
          <c:dPt>
            <c:idx val="700"/>
            <c:marker>
              <c:spPr>
                <a:solidFill>
                  <a:srgbClr val="7EFF00"/>
                </a:solidFill>
              </c:spPr>
            </c:marker>
          </c:dPt>
          <c:dPt>
            <c:idx val="701"/>
            <c:marker>
              <c:spPr>
                <a:solidFill>
                  <a:srgbClr val="7EFF00"/>
                </a:solidFill>
              </c:spPr>
            </c:marker>
          </c:dPt>
          <c:dPt>
            <c:idx val="702"/>
            <c:marker>
              <c:spPr>
                <a:solidFill>
                  <a:srgbClr val="7EFF00"/>
                </a:solidFill>
              </c:spPr>
            </c:marker>
          </c:dPt>
          <c:dPt>
            <c:idx val="703"/>
            <c:marker>
              <c:spPr>
                <a:solidFill>
                  <a:srgbClr val="7EFF00"/>
                </a:solidFill>
              </c:spPr>
            </c:marker>
          </c:dPt>
          <c:dPt>
            <c:idx val="704"/>
            <c:marker>
              <c:spPr>
                <a:solidFill>
                  <a:srgbClr val="7EFF00"/>
                </a:solidFill>
              </c:spPr>
            </c:marker>
          </c:dPt>
          <c:dPt>
            <c:idx val="705"/>
            <c:marker>
              <c:spPr>
                <a:solidFill>
                  <a:srgbClr val="7EFF00"/>
                </a:solidFill>
              </c:spPr>
            </c:marker>
          </c:dPt>
          <c:dPt>
            <c:idx val="706"/>
            <c:marker>
              <c:spPr>
                <a:solidFill>
                  <a:srgbClr val="7DFF00"/>
                </a:solidFill>
              </c:spPr>
            </c:marker>
          </c:dPt>
          <c:dPt>
            <c:idx val="707"/>
            <c:marker>
              <c:spPr>
                <a:solidFill>
                  <a:srgbClr val="7DFF00"/>
                </a:solidFill>
              </c:spPr>
            </c:marker>
          </c:dPt>
          <c:dPt>
            <c:idx val="708"/>
            <c:marker>
              <c:spPr>
                <a:solidFill>
                  <a:srgbClr val="7DFF00"/>
                </a:solidFill>
              </c:spPr>
            </c:marker>
          </c:dPt>
          <c:dPt>
            <c:idx val="709"/>
            <c:marker>
              <c:spPr>
                <a:solidFill>
                  <a:srgbClr val="7DFF00"/>
                </a:solidFill>
              </c:spPr>
            </c:marker>
          </c:dPt>
          <c:dPt>
            <c:idx val="710"/>
            <c:marker>
              <c:spPr>
                <a:solidFill>
                  <a:srgbClr val="7DFF00"/>
                </a:solidFill>
              </c:spPr>
            </c:marker>
          </c:dPt>
          <c:dPt>
            <c:idx val="711"/>
            <c:marker>
              <c:spPr>
                <a:solidFill>
                  <a:srgbClr val="7CFF00"/>
                </a:solidFill>
              </c:spPr>
            </c:marker>
          </c:dPt>
          <c:dPt>
            <c:idx val="712"/>
            <c:marker>
              <c:spPr>
                <a:solidFill>
                  <a:srgbClr val="7CFF00"/>
                </a:solidFill>
              </c:spPr>
            </c:marker>
          </c:dPt>
          <c:dPt>
            <c:idx val="713"/>
            <c:marker>
              <c:spPr>
                <a:solidFill>
                  <a:srgbClr val="7CFF00"/>
                </a:solidFill>
              </c:spPr>
            </c:marker>
          </c:dPt>
          <c:dPt>
            <c:idx val="714"/>
            <c:marker>
              <c:spPr>
                <a:solidFill>
                  <a:srgbClr val="7CFF00"/>
                </a:solidFill>
              </c:spPr>
            </c:marker>
          </c:dPt>
          <c:dPt>
            <c:idx val="715"/>
            <c:marker>
              <c:spPr>
                <a:solidFill>
                  <a:srgbClr val="7CFF00"/>
                </a:solidFill>
              </c:spPr>
            </c:marker>
          </c:dPt>
          <c:dPt>
            <c:idx val="716"/>
            <c:marker>
              <c:spPr>
                <a:solidFill>
                  <a:srgbClr val="7CFF00"/>
                </a:solidFill>
              </c:spPr>
            </c:marker>
          </c:dPt>
          <c:dPt>
            <c:idx val="717"/>
            <c:marker>
              <c:spPr>
                <a:solidFill>
                  <a:srgbClr val="7BFF00"/>
                </a:solidFill>
              </c:spPr>
            </c:marker>
          </c:dPt>
          <c:dPt>
            <c:idx val="718"/>
            <c:marker>
              <c:spPr>
                <a:solidFill>
                  <a:srgbClr val="7BFF00"/>
                </a:solidFill>
              </c:spPr>
            </c:marker>
          </c:dPt>
          <c:dPt>
            <c:idx val="719"/>
            <c:marker>
              <c:spPr>
                <a:solidFill>
                  <a:srgbClr val="7BFF00"/>
                </a:solidFill>
              </c:spPr>
            </c:marker>
          </c:dPt>
          <c:dPt>
            <c:idx val="720"/>
            <c:marker>
              <c:spPr>
                <a:solidFill>
                  <a:srgbClr val="7BFF00"/>
                </a:solidFill>
              </c:spPr>
            </c:marker>
          </c:dPt>
          <c:dPt>
            <c:idx val="721"/>
            <c:marker>
              <c:spPr>
                <a:solidFill>
                  <a:srgbClr val="7BFF00"/>
                </a:solidFill>
              </c:spPr>
            </c:marker>
          </c:dPt>
          <c:dPt>
            <c:idx val="722"/>
            <c:marker>
              <c:spPr>
                <a:solidFill>
                  <a:srgbClr val="7AFF00"/>
                </a:solidFill>
              </c:spPr>
            </c:marker>
          </c:dPt>
          <c:dPt>
            <c:idx val="723"/>
            <c:marker>
              <c:spPr>
                <a:solidFill>
                  <a:srgbClr val="7AFF00"/>
                </a:solidFill>
              </c:spPr>
            </c:marker>
          </c:dPt>
          <c:dPt>
            <c:idx val="724"/>
            <c:marker>
              <c:spPr>
                <a:solidFill>
                  <a:srgbClr val="7AFF00"/>
                </a:solidFill>
              </c:spPr>
            </c:marker>
          </c:dPt>
          <c:dPt>
            <c:idx val="725"/>
            <c:marker>
              <c:spPr>
                <a:solidFill>
                  <a:srgbClr val="7AFF00"/>
                </a:solidFill>
              </c:spPr>
            </c:marker>
          </c:dPt>
          <c:dPt>
            <c:idx val="726"/>
            <c:marker>
              <c:spPr>
                <a:solidFill>
                  <a:srgbClr val="7AFF00"/>
                </a:solidFill>
              </c:spPr>
            </c:marker>
          </c:dPt>
          <c:dPt>
            <c:idx val="727"/>
            <c:marker>
              <c:spPr>
                <a:solidFill>
                  <a:srgbClr val="7AFF00"/>
                </a:solidFill>
              </c:spPr>
            </c:marker>
          </c:dPt>
          <c:dPt>
            <c:idx val="728"/>
            <c:marker>
              <c:spPr>
                <a:solidFill>
                  <a:srgbClr val="79FF00"/>
                </a:solidFill>
              </c:spPr>
            </c:marker>
          </c:dPt>
          <c:dPt>
            <c:idx val="729"/>
            <c:marker>
              <c:spPr>
                <a:solidFill>
                  <a:srgbClr val="79FF00"/>
                </a:solidFill>
              </c:spPr>
            </c:marker>
          </c:dPt>
          <c:dPt>
            <c:idx val="730"/>
            <c:marker>
              <c:spPr>
                <a:solidFill>
                  <a:srgbClr val="79FF00"/>
                </a:solidFill>
              </c:spPr>
            </c:marker>
          </c:dPt>
          <c:dPt>
            <c:idx val="731"/>
            <c:marker>
              <c:spPr>
                <a:solidFill>
                  <a:srgbClr val="79FF00"/>
                </a:solidFill>
              </c:spPr>
            </c:marker>
          </c:dPt>
          <c:dPt>
            <c:idx val="732"/>
            <c:marker>
              <c:spPr>
                <a:solidFill>
                  <a:srgbClr val="79FF00"/>
                </a:solidFill>
              </c:spPr>
            </c:marker>
          </c:dPt>
          <c:dPt>
            <c:idx val="733"/>
            <c:marker>
              <c:spPr>
                <a:solidFill>
                  <a:srgbClr val="78FF00"/>
                </a:solidFill>
              </c:spPr>
            </c:marker>
          </c:dPt>
          <c:dPt>
            <c:idx val="734"/>
            <c:marker>
              <c:spPr>
                <a:solidFill>
                  <a:srgbClr val="78FF00"/>
                </a:solidFill>
              </c:spPr>
            </c:marker>
          </c:dPt>
          <c:dPt>
            <c:idx val="735"/>
            <c:marker>
              <c:spPr>
                <a:solidFill>
                  <a:srgbClr val="78FF00"/>
                </a:solidFill>
              </c:spPr>
            </c:marker>
          </c:dPt>
          <c:dPt>
            <c:idx val="736"/>
            <c:marker>
              <c:spPr>
                <a:solidFill>
                  <a:srgbClr val="78FF00"/>
                </a:solidFill>
              </c:spPr>
            </c:marker>
          </c:dPt>
          <c:dPt>
            <c:idx val="737"/>
            <c:marker>
              <c:spPr>
                <a:solidFill>
                  <a:srgbClr val="78FF00"/>
                </a:solidFill>
              </c:spPr>
            </c:marker>
          </c:dPt>
          <c:dPt>
            <c:idx val="738"/>
            <c:marker>
              <c:spPr>
                <a:solidFill>
                  <a:srgbClr val="78FF00"/>
                </a:solidFill>
              </c:spPr>
            </c:marker>
          </c:dPt>
          <c:dPt>
            <c:idx val="739"/>
            <c:marker>
              <c:spPr>
                <a:solidFill>
                  <a:srgbClr val="77FF00"/>
                </a:solidFill>
              </c:spPr>
            </c:marker>
          </c:dPt>
          <c:dPt>
            <c:idx val="740"/>
            <c:marker>
              <c:spPr>
                <a:solidFill>
                  <a:srgbClr val="77FF00"/>
                </a:solidFill>
              </c:spPr>
            </c:marker>
          </c:dPt>
          <c:dPt>
            <c:idx val="741"/>
            <c:marker>
              <c:spPr>
                <a:solidFill>
                  <a:srgbClr val="77FF00"/>
                </a:solidFill>
              </c:spPr>
            </c:marker>
          </c:dPt>
          <c:dPt>
            <c:idx val="742"/>
            <c:marker>
              <c:spPr>
                <a:solidFill>
                  <a:srgbClr val="77FF00"/>
                </a:solidFill>
              </c:spPr>
            </c:marker>
          </c:dPt>
          <c:dPt>
            <c:idx val="743"/>
            <c:marker>
              <c:spPr>
                <a:solidFill>
                  <a:srgbClr val="77FF00"/>
                </a:solidFill>
              </c:spPr>
            </c:marker>
          </c:dPt>
          <c:dPt>
            <c:idx val="744"/>
            <c:marker>
              <c:spPr>
                <a:solidFill>
                  <a:srgbClr val="76FF00"/>
                </a:solidFill>
              </c:spPr>
            </c:marker>
          </c:dPt>
          <c:dPt>
            <c:idx val="745"/>
            <c:marker>
              <c:spPr>
                <a:solidFill>
                  <a:srgbClr val="76FF00"/>
                </a:solidFill>
              </c:spPr>
            </c:marker>
          </c:dPt>
          <c:dPt>
            <c:idx val="746"/>
            <c:marker>
              <c:spPr>
                <a:solidFill>
                  <a:srgbClr val="76FF00"/>
                </a:solidFill>
              </c:spPr>
            </c:marker>
          </c:dPt>
          <c:dPt>
            <c:idx val="747"/>
            <c:marker>
              <c:spPr>
                <a:solidFill>
                  <a:srgbClr val="76FF00"/>
                </a:solidFill>
              </c:spPr>
            </c:marker>
          </c:dPt>
          <c:dPt>
            <c:idx val="748"/>
            <c:marker>
              <c:spPr>
                <a:solidFill>
                  <a:srgbClr val="76FF00"/>
                </a:solidFill>
              </c:spPr>
            </c:marker>
          </c:dPt>
          <c:dPt>
            <c:idx val="749"/>
            <c:marker>
              <c:spPr>
                <a:solidFill>
                  <a:srgbClr val="75FF00"/>
                </a:solidFill>
              </c:spPr>
            </c:marker>
          </c:dPt>
          <c:dPt>
            <c:idx val="750"/>
            <c:marker>
              <c:spPr>
                <a:solidFill>
                  <a:srgbClr val="75FF00"/>
                </a:solidFill>
              </c:spPr>
            </c:marker>
          </c:dPt>
          <c:dPt>
            <c:idx val="751"/>
            <c:marker>
              <c:spPr>
                <a:solidFill>
                  <a:srgbClr val="75FF00"/>
                </a:solidFill>
              </c:spPr>
            </c:marker>
          </c:dPt>
          <c:dPt>
            <c:idx val="752"/>
            <c:marker>
              <c:spPr>
                <a:solidFill>
                  <a:srgbClr val="75FF00"/>
                </a:solidFill>
              </c:spPr>
            </c:marker>
          </c:dPt>
          <c:dPt>
            <c:idx val="753"/>
            <c:marker>
              <c:spPr>
                <a:solidFill>
                  <a:srgbClr val="75FF00"/>
                </a:solidFill>
              </c:spPr>
            </c:marker>
          </c:dPt>
          <c:dPt>
            <c:idx val="754"/>
            <c:marker>
              <c:spPr>
                <a:solidFill>
                  <a:srgbClr val="75FF00"/>
                </a:solidFill>
              </c:spPr>
            </c:marker>
          </c:dPt>
          <c:dPt>
            <c:idx val="755"/>
            <c:marker>
              <c:spPr>
                <a:solidFill>
                  <a:srgbClr val="74FF00"/>
                </a:solidFill>
              </c:spPr>
            </c:marker>
          </c:dPt>
          <c:dPt>
            <c:idx val="756"/>
            <c:marker>
              <c:spPr>
                <a:solidFill>
                  <a:srgbClr val="74FF00"/>
                </a:solidFill>
              </c:spPr>
            </c:marker>
          </c:dPt>
          <c:dPt>
            <c:idx val="757"/>
            <c:marker>
              <c:spPr>
                <a:solidFill>
                  <a:srgbClr val="74FF00"/>
                </a:solidFill>
              </c:spPr>
            </c:marker>
          </c:dPt>
          <c:dPt>
            <c:idx val="758"/>
            <c:marker>
              <c:spPr>
                <a:solidFill>
                  <a:srgbClr val="74FF00"/>
                </a:solidFill>
              </c:spPr>
            </c:marker>
          </c:dPt>
          <c:dPt>
            <c:idx val="759"/>
            <c:marker>
              <c:spPr>
                <a:solidFill>
                  <a:srgbClr val="74FF00"/>
                </a:solidFill>
              </c:spPr>
            </c:marker>
          </c:dPt>
          <c:dPt>
            <c:idx val="760"/>
            <c:marker>
              <c:spPr>
                <a:solidFill>
                  <a:srgbClr val="73FF00"/>
                </a:solidFill>
              </c:spPr>
            </c:marker>
          </c:dPt>
          <c:dPt>
            <c:idx val="761"/>
            <c:marker>
              <c:spPr>
                <a:solidFill>
                  <a:srgbClr val="73FF00"/>
                </a:solidFill>
              </c:spPr>
            </c:marker>
          </c:dPt>
          <c:dPt>
            <c:idx val="762"/>
            <c:marker>
              <c:spPr>
                <a:solidFill>
                  <a:srgbClr val="73FF00"/>
                </a:solidFill>
              </c:spPr>
            </c:marker>
          </c:dPt>
          <c:dPt>
            <c:idx val="763"/>
            <c:marker>
              <c:spPr>
                <a:solidFill>
                  <a:srgbClr val="73FF00"/>
                </a:solidFill>
              </c:spPr>
            </c:marker>
          </c:dPt>
          <c:dPt>
            <c:idx val="764"/>
            <c:marker>
              <c:spPr>
                <a:solidFill>
                  <a:srgbClr val="73FF00"/>
                </a:solidFill>
              </c:spPr>
            </c:marker>
          </c:dPt>
          <c:dPt>
            <c:idx val="765"/>
            <c:marker>
              <c:spPr>
                <a:solidFill>
                  <a:srgbClr val="73FF00"/>
                </a:solidFill>
              </c:spPr>
            </c:marker>
          </c:dPt>
          <c:dPt>
            <c:idx val="766"/>
            <c:marker>
              <c:spPr>
                <a:solidFill>
                  <a:srgbClr val="72FF00"/>
                </a:solidFill>
              </c:spPr>
            </c:marker>
          </c:dPt>
          <c:dPt>
            <c:idx val="767"/>
            <c:marker>
              <c:spPr>
                <a:solidFill>
                  <a:srgbClr val="72FF00"/>
                </a:solidFill>
              </c:spPr>
            </c:marker>
          </c:dPt>
          <c:dPt>
            <c:idx val="768"/>
            <c:marker>
              <c:spPr>
                <a:solidFill>
                  <a:srgbClr val="72FF00"/>
                </a:solidFill>
              </c:spPr>
            </c:marker>
          </c:dPt>
          <c:dPt>
            <c:idx val="769"/>
            <c:marker>
              <c:spPr>
                <a:solidFill>
                  <a:srgbClr val="72FF00"/>
                </a:solidFill>
              </c:spPr>
            </c:marker>
          </c:dPt>
          <c:dPt>
            <c:idx val="770"/>
            <c:marker>
              <c:spPr>
                <a:solidFill>
                  <a:srgbClr val="72FF00"/>
                </a:solidFill>
              </c:spPr>
            </c:marker>
          </c:dPt>
          <c:dPt>
            <c:idx val="771"/>
            <c:marker>
              <c:spPr>
                <a:solidFill>
                  <a:srgbClr val="71FF00"/>
                </a:solidFill>
              </c:spPr>
            </c:marker>
          </c:dPt>
          <c:dPt>
            <c:idx val="772"/>
            <c:marker>
              <c:spPr>
                <a:solidFill>
                  <a:srgbClr val="71FF00"/>
                </a:solidFill>
              </c:spPr>
            </c:marker>
          </c:dPt>
          <c:dPt>
            <c:idx val="773"/>
            <c:marker>
              <c:spPr>
                <a:solidFill>
                  <a:srgbClr val="71FF00"/>
                </a:solidFill>
              </c:spPr>
            </c:marker>
          </c:dPt>
          <c:dPt>
            <c:idx val="774"/>
            <c:marker>
              <c:spPr>
                <a:solidFill>
                  <a:srgbClr val="71FF00"/>
                </a:solidFill>
              </c:spPr>
            </c:marker>
          </c:dPt>
          <c:dPt>
            <c:idx val="775"/>
            <c:marker>
              <c:spPr>
                <a:solidFill>
                  <a:srgbClr val="71FF00"/>
                </a:solidFill>
              </c:spPr>
            </c:marker>
          </c:dPt>
          <c:dPt>
            <c:idx val="776"/>
            <c:marker>
              <c:spPr>
                <a:solidFill>
                  <a:srgbClr val="71FF00"/>
                </a:solidFill>
              </c:spPr>
            </c:marker>
          </c:dPt>
          <c:dPt>
            <c:idx val="777"/>
            <c:marker>
              <c:spPr>
                <a:solidFill>
                  <a:srgbClr val="70FF00"/>
                </a:solidFill>
              </c:spPr>
            </c:marker>
          </c:dPt>
          <c:dPt>
            <c:idx val="778"/>
            <c:marker>
              <c:spPr>
                <a:solidFill>
                  <a:srgbClr val="70FF00"/>
                </a:solidFill>
              </c:spPr>
            </c:marker>
          </c:dPt>
          <c:dPt>
            <c:idx val="779"/>
            <c:marker>
              <c:spPr>
                <a:solidFill>
                  <a:srgbClr val="70FF00"/>
                </a:solidFill>
              </c:spPr>
            </c:marker>
          </c:dPt>
          <c:dPt>
            <c:idx val="780"/>
            <c:marker>
              <c:spPr>
                <a:solidFill>
                  <a:srgbClr val="70FF00"/>
                </a:solidFill>
              </c:spPr>
            </c:marker>
          </c:dPt>
          <c:dPt>
            <c:idx val="781"/>
            <c:marker>
              <c:spPr>
                <a:solidFill>
                  <a:srgbClr val="70FF00"/>
                </a:solidFill>
              </c:spPr>
            </c:marker>
          </c:dPt>
          <c:dPt>
            <c:idx val="782"/>
            <c:marker>
              <c:spPr>
                <a:solidFill>
                  <a:srgbClr val="6FFF00"/>
                </a:solidFill>
              </c:spPr>
            </c:marker>
          </c:dPt>
          <c:dPt>
            <c:idx val="783"/>
            <c:marker>
              <c:spPr>
                <a:solidFill>
                  <a:srgbClr val="6FFF00"/>
                </a:solidFill>
              </c:spPr>
            </c:marker>
          </c:dPt>
          <c:dPt>
            <c:idx val="784"/>
            <c:marker>
              <c:spPr>
                <a:solidFill>
                  <a:srgbClr val="6FFF00"/>
                </a:solidFill>
              </c:spPr>
            </c:marker>
          </c:dPt>
          <c:dPt>
            <c:idx val="785"/>
            <c:marker>
              <c:spPr>
                <a:solidFill>
                  <a:srgbClr val="6FFF00"/>
                </a:solidFill>
              </c:spPr>
            </c:marker>
          </c:dPt>
          <c:dPt>
            <c:idx val="786"/>
            <c:marker>
              <c:spPr>
                <a:solidFill>
                  <a:srgbClr val="6FFF00"/>
                </a:solidFill>
              </c:spPr>
            </c:marker>
          </c:dPt>
          <c:dPt>
            <c:idx val="787"/>
            <c:marker>
              <c:spPr>
                <a:solidFill>
                  <a:srgbClr val="6FFF00"/>
                </a:solidFill>
              </c:spPr>
            </c:marker>
          </c:dPt>
          <c:dPt>
            <c:idx val="788"/>
            <c:marker>
              <c:spPr>
                <a:solidFill>
                  <a:srgbClr val="6EFF00"/>
                </a:solidFill>
              </c:spPr>
            </c:marker>
          </c:dPt>
          <c:dPt>
            <c:idx val="789"/>
            <c:marker>
              <c:spPr>
                <a:solidFill>
                  <a:srgbClr val="6EFF00"/>
                </a:solidFill>
              </c:spPr>
            </c:marker>
          </c:dPt>
          <c:dPt>
            <c:idx val="790"/>
            <c:marker>
              <c:spPr>
                <a:solidFill>
                  <a:srgbClr val="6EFF00"/>
                </a:solidFill>
              </c:spPr>
            </c:marker>
          </c:dPt>
          <c:dPt>
            <c:idx val="791"/>
            <c:marker>
              <c:spPr>
                <a:solidFill>
                  <a:srgbClr val="6EFF00"/>
                </a:solidFill>
              </c:spPr>
            </c:marker>
          </c:dPt>
          <c:dPt>
            <c:idx val="792"/>
            <c:marker>
              <c:spPr>
                <a:solidFill>
                  <a:srgbClr val="6EFF00"/>
                </a:solidFill>
              </c:spPr>
            </c:marker>
          </c:dPt>
          <c:dPt>
            <c:idx val="793"/>
            <c:marker>
              <c:spPr>
                <a:solidFill>
                  <a:srgbClr val="6DFF00"/>
                </a:solidFill>
              </c:spPr>
            </c:marker>
          </c:dPt>
          <c:dPt>
            <c:idx val="794"/>
            <c:marker>
              <c:spPr>
                <a:solidFill>
                  <a:srgbClr val="6DFF00"/>
                </a:solidFill>
              </c:spPr>
            </c:marker>
          </c:dPt>
          <c:dPt>
            <c:idx val="795"/>
            <c:marker>
              <c:spPr>
                <a:solidFill>
                  <a:srgbClr val="6DFF00"/>
                </a:solidFill>
              </c:spPr>
            </c:marker>
          </c:dPt>
          <c:dPt>
            <c:idx val="796"/>
            <c:marker>
              <c:spPr>
                <a:solidFill>
                  <a:srgbClr val="6DFF00"/>
                </a:solidFill>
              </c:spPr>
            </c:marker>
          </c:dPt>
          <c:dPt>
            <c:idx val="797"/>
            <c:marker>
              <c:spPr>
                <a:solidFill>
                  <a:srgbClr val="6DFF00"/>
                </a:solidFill>
              </c:spPr>
            </c:marker>
          </c:dPt>
          <c:dPt>
            <c:idx val="798"/>
            <c:marker>
              <c:spPr>
                <a:solidFill>
                  <a:srgbClr val="6DFF00"/>
                </a:solidFill>
              </c:spPr>
            </c:marker>
          </c:dPt>
          <c:dPt>
            <c:idx val="799"/>
            <c:marker>
              <c:spPr>
                <a:solidFill>
                  <a:srgbClr val="6CFF00"/>
                </a:solidFill>
              </c:spPr>
            </c:marker>
          </c:dPt>
          <c:dPt>
            <c:idx val="800"/>
            <c:marker>
              <c:spPr>
                <a:solidFill>
                  <a:srgbClr val="6CFF00"/>
                </a:solidFill>
              </c:spPr>
            </c:marker>
          </c:dPt>
          <c:dPt>
            <c:idx val="801"/>
            <c:marker>
              <c:spPr>
                <a:solidFill>
                  <a:srgbClr val="6CFF00"/>
                </a:solidFill>
              </c:spPr>
            </c:marker>
          </c:dPt>
          <c:dPt>
            <c:idx val="802"/>
            <c:marker>
              <c:spPr>
                <a:solidFill>
                  <a:srgbClr val="6CFF00"/>
                </a:solidFill>
              </c:spPr>
            </c:marker>
          </c:dPt>
          <c:dPt>
            <c:idx val="803"/>
            <c:marker>
              <c:spPr>
                <a:solidFill>
                  <a:srgbClr val="6CFF00"/>
                </a:solidFill>
              </c:spPr>
            </c:marker>
          </c:dPt>
          <c:dPt>
            <c:idx val="804"/>
            <c:marker>
              <c:spPr>
                <a:solidFill>
                  <a:srgbClr val="6BFF00"/>
                </a:solidFill>
              </c:spPr>
            </c:marker>
          </c:dPt>
          <c:dPt>
            <c:idx val="805"/>
            <c:marker>
              <c:spPr>
                <a:solidFill>
                  <a:srgbClr val="6BFF00"/>
                </a:solidFill>
              </c:spPr>
            </c:marker>
          </c:dPt>
          <c:dPt>
            <c:idx val="806"/>
            <c:marker>
              <c:spPr>
                <a:solidFill>
                  <a:srgbClr val="6BFF00"/>
                </a:solidFill>
              </c:spPr>
            </c:marker>
          </c:dPt>
          <c:dPt>
            <c:idx val="807"/>
            <c:marker>
              <c:spPr>
                <a:solidFill>
                  <a:srgbClr val="6BFF00"/>
                </a:solidFill>
              </c:spPr>
            </c:marker>
          </c:dPt>
          <c:dPt>
            <c:idx val="808"/>
            <c:marker>
              <c:spPr>
                <a:solidFill>
                  <a:srgbClr val="6BFF00"/>
                </a:solidFill>
              </c:spPr>
            </c:marker>
          </c:dPt>
          <c:dPt>
            <c:idx val="809"/>
            <c:marker>
              <c:spPr>
                <a:solidFill>
                  <a:srgbClr val="6BFF00"/>
                </a:solidFill>
              </c:spPr>
            </c:marker>
          </c:dPt>
          <c:dPt>
            <c:idx val="810"/>
            <c:marker>
              <c:spPr>
                <a:solidFill>
                  <a:srgbClr val="6AFF00"/>
                </a:solidFill>
              </c:spPr>
            </c:marker>
          </c:dPt>
          <c:dPt>
            <c:idx val="811"/>
            <c:marker>
              <c:spPr>
                <a:solidFill>
                  <a:srgbClr val="6AFF00"/>
                </a:solidFill>
              </c:spPr>
            </c:marker>
          </c:dPt>
          <c:dPt>
            <c:idx val="812"/>
            <c:marker>
              <c:spPr>
                <a:solidFill>
                  <a:srgbClr val="6AFF00"/>
                </a:solidFill>
              </c:spPr>
            </c:marker>
          </c:dPt>
          <c:dPt>
            <c:idx val="813"/>
            <c:marker>
              <c:spPr>
                <a:solidFill>
                  <a:srgbClr val="6AFF00"/>
                </a:solidFill>
              </c:spPr>
            </c:marker>
          </c:dPt>
          <c:dPt>
            <c:idx val="814"/>
            <c:marker>
              <c:spPr>
                <a:solidFill>
                  <a:srgbClr val="6AFF00"/>
                </a:solidFill>
              </c:spPr>
            </c:marker>
          </c:dPt>
          <c:dPt>
            <c:idx val="815"/>
            <c:marker>
              <c:spPr>
                <a:solidFill>
                  <a:srgbClr val="69FF00"/>
                </a:solidFill>
              </c:spPr>
            </c:marker>
          </c:dPt>
          <c:dPt>
            <c:idx val="816"/>
            <c:marker>
              <c:spPr>
                <a:solidFill>
                  <a:srgbClr val="69FF00"/>
                </a:solidFill>
              </c:spPr>
            </c:marker>
          </c:dPt>
          <c:dPt>
            <c:idx val="817"/>
            <c:marker>
              <c:spPr>
                <a:solidFill>
                  <a:srgbClr val="69FF00"/>
                </a:solidFill>
              </c:spPr>
            </c:marker>
          </c:dPt>
          <c:dPt>
            <c:idx val="818"/>
            <c:marker>
              <c:spPr>
                <a:solidFill>
                  <a:srgbClr val="69FF00"/>
                </a:solidFill>
              </c:spPr>
            </c:marker>
          </c:dPt>
          <c:dPt>
            <c:idx val="819"/>
            <c:marker>
              <c:spPr>
                <a:solidFill>
                  <a:srgbClr val="69FF00"/>
                </a:solidFill>
              </c:spPr>
            </c:marker>
          </c:dPt>
          <c:dPt>
            <c:idx val="820"/>
            <c:marker>
              <c:spPr>
                <a:solidFill>
                  <a:srgbClr val="69FF00"/>
                </a:solidFill>
              </c:spPr>
            </c:marker>
          </c:dPt>
          <c:dPt>
            <c:idx val="821"/>
            <c:marker>
              <c:spPr>
                <a:solidFill>
                  <a:srgbClr val="68FF00"/>
                </a:solidFill>
              </c:spPr>
            </c:marker>
          </c:dPt>
          <c:dPt>
            <c:idx val="822"/>
            <c:marker>
              <c:spPr>
                <a:solidFill>
                  <a:srgbClr val="68FF00"/>
                </a:solidFill>
              </c:spPr>
            </c:marker>
          </c:dPt>
          <c:dPt>
            <c:idx val="823"/>
            <c:marker>
              <c:spPr>
                <a:solidFill>
                  <a:srgbClr val="68FF00"/>
                </a:solidFill>
              </c:spPr>
            </c:marker>
          </c:dPt>
          <c:dPt>
            <c:idx val="824"/>
            <c:marker>
              <c:spPr>
                <a:solidFill>
                  <a:srgbClr val="68FF00"/>
                </a:solidFill>
              </c:spPr>
            </c:marker>
          </c:dPt>
          <c:dPt>
            <c:idx val="825"/>
            <c:marker>
              <c:spPr>
                <a:solidFill>
                  <a:srgbClr val="68FF00"/>
                </a:solidFill>
              </c:spPr>
            </c:marker>
          </c:dPt>
          <c:dPt>
            <c:idx val="826"/>
            <c:marker>
              <c:spPr>
                <a:solidFill>
                  <a:srgbClr val="67FF00"/>
                </a:solidFill>
              </c:spPr>
            </c:marker>
          </c:dPt>
          <c:dPt>
            <c:idx val="827"/>
            <c:marker>
              <c:spPr>
                <a:solidFill>
                  <a:srgbClr val="67FF00"/>
                </a:solidFill>
              </c:spPr>
            </c:marker>
          </c:dPt>
          <c:dPt>
            <c:idx val="828"/>
            <c:marker>
              <c:spPr>
                <a:solidFill>
                  <a:srgbClr val="67FF00"/>
                </a:solidFill>
              </c:spPr>
            </c:marker>
          </c:dPt>
          <c:dPt>
            <c:idx val="829"/>
            <c:marker>
              <c:spPr>
                <a:solidFill>
                  <a:srgbClr val="67FF00"/>
                </a:solidFill>
              </c:spPr>
            </c:marker>
          </c:dPt>
          <c:dPt>
            <c:idx val="830"/>
            <c:marker>
              <c:spPr>
                <a:solidFill>
                  <a:srgbClr val="67FF00"/>
                </a:solidFill>
              </c:spPr>
            </c:marker>
          </c:dPt>
          <c:dPt>
            <c:idx val="831"/>
            <c:marker>
              <c:spPr>
                <a:solidFill>
                  <a:srgbClr val="66FF00"/>
                </a:solidFill>
              </c:spPr>
            </c:marker>
          </c:dPt>
          <c:dPt>
            <c:idx val="832"/>
            <c:marker>
              <c:spPr>
                <a:solidFill>
                  <a:srgbClr val="66FF00"/>
                </a:solidFill>
              </c:spPr>
            </c:marker>
          </c:dPt>
          <c:dPt>
            <c:idx val="833"/>
            <c:marker>
              <c:spPr>
                <a:solidFill>
                  <a:srgbClr val="66FF00"/>
                </a:solidFill>
              </c:spPr>
            </c:marker>
          </c:dPt>
          <c:dPt>
            <c:idx val="834"/>
            <c:marker>
              <c:spPr>
                <a:solidFill>
                  <a:srgbClr val="66FF00"/>
                </a:solidFill>
              </c:spPr>
            </c:marker>
          </c:dPt>
          <c:dPt>
            <c:idx val="835"/>
            <c:marker>
              <c:spPr>
                <a:solidFill>
                  <a:srgbClr val="66FF00"/>
                </a:solidFill>
              </c:spPr>
            </c:marker>
          </c:dPt>
          <c:dPt>
            <c:idx val="836"/>
            <c:marker>
              <c:spPr>
                <a:solidFill>
                  <a:srgbClr val="66FF00"/>
                </a:solidFill>
              </c:spPr>
            </c:marker>
          </c:dPt>
          <c:dPt>
            <c:idx val="837"/>
            <c:marker>
              <c:spPr>
                <a:solidFill>
                  <a:srgbClr val="65FF00"/>
                </a:solidFill>
              </c:spPr>
            </c:marker>
          </c:dPt>
          <c:dPt>
            <c:idx val="838"/>
            <c:marker>
              <c:spPr>
                <a:solidFill>
                  <a:srgbClr val="65FF00"/>
                </a:solidFill>
              </c:spPr>
            </c:marker>
          </c:dPt>
          <c:dPt>
            <c:idx val="839"/>
            <c:marker>
              <c:spPr>
                <a:solidFill>
                  <a:srgbClr val="65FF00"/>
                </a:solidFill>
              </c:spPr>
            </c:marker>
          </c:dPt>
          <c:dPt>
            <c:idx val="840"/>
            <c:marker>
              <c:spPr>
                <a:solidFill>
                  <a:srgbClr val="65FF00"/>
                </a:solidFill>
              </c:spPr>
            </c:marker>
          </c:dPt>
          <c:dPt>
            <c:idx val="841"/>
            <c:marker>
              <c:spPr>
                <a:solidFill>
                  <a:srgbClr val="65FF00"/>
                </a:solidFill>
              </c:spPr>
            </c:marker>
          </c:dPt>
          <c:dPt>
            <c:idx val="842"/>
            <c:marker>
              <c:spPr>
                <a:solidFill>
                  <a:srgbClr val="64FF00"/>
                </a:solidFill>
              </c:spPr>
            </c:marker>
          </c:dPt>
          <c:dPt>
            <c:idx val="843"/>
            <c:marker>
              <c:spPr>
                <a:solidFill>
                  <a:srgbClr val="64FF00"/>
                </a:solidFill>
              </c:spPr>
            </c:marker>
          </c:dPt>
          <c:dPt>
            <c:idx val="844"/>
            <c:marker>
              <c:spPr>
                <a:solidFill>
                  <a:srgbClr val="64FF00"/>
                </a:solidFill>
              </c:spPr>
            </c:marker>
          </c:dPt>
          <c:dPt>
            <c:idx val="845"/>
            <c:marker>
              <c:spPr>
                <a:solidFill>
                  <a:srgbClr val="64FF00"/>
                </a:solidFill>
              </c:spPr>
            </c:marker>
          </c:dPt>
          <c:dPt>
            <c:idx val="846"/>
            <c:marker>
              <c:spPr>
                <a:solidFill>
                  <a:srgbClr val="64FF00"/>
                </a:solidFill>
              </c:spPr>
            </c:marker>
          </c:dPt>
          <c:dPt>
            <c:idx val="847"/>
            <c:marker>
              <c:spPr>
                <a:solidFill>
                  <a:srgbClr val="64FF00"/>
                </a:solidFill>
              </c:spPr>
            </c:marker>
          </c:dPt>
          <c:dPt>
            <c:idx val="848"/>
            <c:marker>
              <c:spPr>
                <a:solidFill>
                  <a:srgbClr val="63FF00"/>
                </a:solidFill>
              </c:spPr>
            </c:marker>
          </c:dPt>
          <c:dPt>
            <c:idx val="849"/>
            <c:marker>
              <c:spPr>
                <a:solidFill>
                  <a:srgbClr val="63FF00"/>
                </a:solidFill>
              </c:spPr>
            </c:marker>
          </c:dPt>
          <c:dPt>
            <c:idx val="850"/>
            <c:marker>
              <c:spPr>
                <a:solidFill>
                  <a:srgbClr val="63FF00"/>
                </a:solidFill>
              </c:spPr>
            </c:marker>
          </c:dPt>
          <c:dPt>
            <c:idx val="851"/>
            <c:marker>
              <c:spPr>
                <a:solidFill>
                  <a:srgbClr val="63FF00"/>
                </a:solidFill>
              </c:spPr>
            </c:marker>
          </c:dPt>
          <c:dPt>
            <c:idx val="852"/>
            <c:marker>
              <c:spPr>
                <a:solidFill>
                  <a:srgbClr val="63FF00"/>
                </a:solidFill>
              </c:spPr>
            </c:marker>
          </c:dPt>
          <c:dPt>
            <c:idx val="853"/>
            <c:marker>
              <c:spPr>
                <a:solidFill>
                  <a:srgbClr val="62FF00"/>
                </a:solidFill>
              </c:spPr>
            </c:marker>
          </c:dPt>
          <c:dPt>
            <c:idx val="854"/>
            <c:marker>
              <c:spPr>
                <a:solidFill>
                  <a:srgbClr val="62FF00"/>
                </a:solidFill>
              </c:spPr>
            </c:marker>
          </c:dPt>
          <c:dPt>
            <c:idx val="855"/>
            <c:marker>
              <c:spPr>
                <a:solidFill>
                  <a:srgbClr val="62FF00"/>
                </a:solidFill>
              </c:spPr>
            </c:marker>
          </c:dPt>
          <c:dPt>
            <c:idx val="856"/>
            <c:marker>
              <c:spPr>
                <a:solidFill>
                  <a:srgbClr val="62FF00"/>
                </a:solidFill>
              </c:spPr>
            </c:marker>
          </c:dPt>
          <c:dPt>
            <c:idx val="857"/>
            <c:marker>
              <c:spPr>
                <a:solidFill>
                  <a:srgbClr val="62FF00"/>
                </a:solidFill>
              </c:spPr>
            </c:marker>
          </c:dPt>
          <c:dPt>
            <c:idx val="858"/>
            <c:marker>
              <c:spPr>
                <a:solidFill>
                  <a:srgbClr val="62FF00"/>
                </a:solidFill>
              </c:spPr>
            </c:marker>
          </c:dPt>
          <c:dPt>
            <c:idx val="859"/>
            <c:marker>
              <c:spPr>
                <a:solidFill>
                  <a:srgbClr val="61FF00"/>
                </a:solidFill>
              </c:spPr>
            </c:marker>
          </c:dPt>
          <c:dPt>
            <c:idx val="860"/>
            <c:marker>
              <c:spPr>
                <a:solidFill>
                  <a:srgbClr val="61FF00"/>
                </a:solidFill>
              </c:spPr>
            </c:marker>
          </c:dPt>
          <c:dPt>
            <c:idx val="861"/>
            <c:marker>
              <c:spPr>
                <a:solidFill>
                  <a:srgbClr val="61FF00"/>
                </a:solidFill>
              </c:spPr>
            </c:marker>
          </c:dPt>
          <c:dPt>
            <c:idx val="862"/>
            <c:marker>
              <c:spPr>
                <a:solidFill>
                  <a:srgbClr val="61FF00"/>
                </a:solidFill>
              </c:spPr>
            </c:marker>
          </c:dPt>
          <c:dPt>
            <c:idx val="863"/>
            <c:marker>
              <c:spPr>
                <a:solidFill>
                  <a:srgbClr val="61FF00"/>
                </a:solidFill>
              </c:spPr>
            </c:marker>
          </c:dPt>
          <c:dPt>
            <c:idx val="864"/>
            <c:marker>
              <c:spPr>
                <a:solidFill>
                  <a:srgbClr val="60FF00"/>
                </a:solidFill>
              </c:spPr>
            </c:marker>
          </c:dPt>
          <c:dPt>
            <c:idx val="865"/>
            <c:marker>
              <c:spPr>
                <a:solidFill>
                  <a:srgbClr val="60FF00"/>
                </a:solidFill>
              </c:spPr>
            </c:marker>
          </c:dPt>
          <c:dPt>
            <c:idx val="866"/>
            <c:marker>
              <c:spPr>
                <a:solidFill>
                  <a:srgbClr val="60FF00"/>
                </a:solidFill>
              </c:spPr>
            </c:marker>
          </c:dPt>
          <c:dPt>
            <c:idx val="867"/>
            <c:marker>
              <c:spPr>
                <a:solidFill>
                  <a:srgbClr val="60FF00"/>
                </a:solidFill>
              </c:spPr>
            </c:marker>
          </c:dPt>
          <c:dPt>
            <c:idx val="868"/>
            <c:marker>
              <c:spPr>
                <a:solidFill>
                  <a:srgbClr val="60FF00"/>
                </a:solidFill>
              </c:spPr>
            </c:marker>
          </c:dPt>
          <c:dPt>
            <c:idx val="869"/>
            <c:marker>
              <c:spPr>
                <a:solidFill>
                  <a:srgbClr val="60FF00"/>
                </a:solidFill>
              </c:spPr>
            </c:marker>
          </c:dPt>
          <c:dPt>
            <c:idx val="870"/>
            <c:marker>
              <c:spPr>
                <a:solidFill>
                  <a:srgbClr val="5FFF00"/>
                </a:solidFill>
              </c:spPr>
            </c:marker>
          </c:dPt>
          <c:dPt>
            <c:idx val="871"/>
            <c:marker>
              <c:spPr>
                <a:solidFill>
                  <a:srgbClr val="5FFF00"/>
                </a:solidFill>
              </c:spPr>
            </c:marker>
          </c:dPt>
          <c:dPt>
            <c:idx val="872"/>
            <c:marker>
              <c:spPr>
                <a:solidFill>
                  <a:srgbClr val="5FFF00"/>
                </a:solidFill>
              </c:spPr>
            </c:marker>
          </c:dPt>
          <c:dPt>
            <c:idx val="873"/>
            <c:marker>
              <c:spPr>
                <a:solidFill>
                  <a:srgbClr val="5FFF00"/>
                </a:solidFill>
              </c:spPr>
            </c:marker>
          </c:dPt>
          <c:dPt>
            <c:idx val="874"/>
            <c:marker>
              <c:spPr>
                <a:solidFill>
                  <a:srgbClr val="5FFF00"/>
                </a:solidFill>
              </c:spPr>
            </c:marker>
          </c:dPt>
          <c:dPt>
            <c:idx val="875"/>
            <c:marker>
              <c:spPr>
                <a:solidFill>
                  <a:srgbClr val="5EFF00"/>
                </a:solidFill>
              </c:spPr>
            </c:marker>
          </c:dPt>
          <c:dPt>
            <c:idx val="876"/>
            <c:marker>
              <c:spPr>
                <a:solidFill>
                  <a:srgbClr val="5EFF00"/>
                </a:solidFill>
              </c:spPr>
            </c:marker>
          </c:dPt>
          <c:dPt>
            <c:idx val="877"/>
            <c:marker>
              <c:spPr>
                <a:solidFill>
                  <a:srgbClr val="5EFF00"/>
                </a:solidFill>
              </c:spPr>
            </c:marker>
          </c:dPt>
          <c:dPt>
            <c:idx val="878"/>
            <c:marker>
              <c:spPr>
                <a:solidFill>
                  <a:srgbClr val="5EFF00"/>
                </a:solidFill>
              </c:spPr>
            </c:marker>
          </c:dPt>
          <c:dPt>
            <c:idx val="879"/>
            <c:marker>
              <c:spPr>
                <a:solidFill>
                  <a:srgbClr val="5EFF00"/>
                </a:solidFill>
              </c:spPr>
            </c:marker>
          </c:dPt>
          <c:dPt>
            <c:idx val="880"/>
            <c:marker>
              <c:spPr>
                <a:solidFill>
                  <a:srgbClr val="5EFF00"/>
                </a:solidFill>
              </c:spPr>
            </c:marker>
          </c:dPt>
          <c:dPt>
            <c:idx val="881"/>
            <c:marker>
              <c:spPr>
                <a:solidFill>
                  <a:srgbClr val="5DFF00"/>
                </a:solidFill>
              </c:spPr>
            </c:marker>
          </c:dPt>
          <c:dPt>
            <c:idx val="882"/>
            <c:marker>
              <c:spPr>
                <a:solidFill>
                  <a:srgbClr val="5DFF00"/>
                </a:solidFill>
              </c:spPr>
            </c:marker>
          </c:dPt>
          <c:dPt>
            <c:idx val="883"/>
            <c:marker>
              <c:spPr>
                <a:solidFill>
                  <a:srgbClr val="5DFF00"/>
                </a:solidFill>
              </c:spPr>
            </c:marker>
          </c:dPt>
          <c:dPt>
            <c:idx val="884"/>
            <c:marker>
              <c:spPr>
                <a:solidFill>
                  <a:srgbClr val="5DFF00"/>
                </a:solidFill>
              </c:spPr>
            </c:marker>
          </c:dPt>
          <c:dPt>
            <c:idx val="885"/>
            <c:marker>
              <c:spPr>
                <a:solidFill>
                  <a:srgbClr val="5DFF00"/>
                </a:solidFill>
              </c:spPr>
            </c:marker>
          </c:dPt>
          <c:dPt>
            <c:idx val="886"/>
            <c:marker>
              <c:spPr>
                <a:solidFill>
                  <a:srgbClr val="5CFF00"/>
                </a:solidFill>
              </c:spPr>
            </c:marker>
          </c:dPt>
          <c:dPt>
            <c:idx val="887"/>
            <c:marker>
              <c:spPr>
                <a:solidFill>
                  <a:srgbClr val="5CFF00"/>
                </a:solidFill>
              </c:spPr>
            </c:marker>
          </c:dPt>
          <c:dPt>
            <c:idx val="888"/>
            <c:marker>
              <c:spPr>
                <a:solidFill>
                  <a:srgbClr val="5CFF00"/>
                </a:solidFill>
              </c:spPr>
            </c:marker>
          </c:dPt>
          <c:dPt>
            <c:idx val="889"/>
            <c:marker>
              <c:spPr>
                <a:solidFill>
                  <a:srgbClr val="5CFF00"/>
                </a:solidFill>
              </c:spPr>
            </c:marker>
          </c:dPt>
          <c:dPt>
            <c:idx val="890"/>
            <c:marker>
              <c:spPr>
                <a:solidFill>
                  <a:srgbClr val="5CFF00"/>
                </a:solidFill>
              </c:spPr>
            </c:marker>
          </c:dPt>
          <c:dPt>
            <c:idx val="891"/>
            <c:marker>
              <c:spPr>
                <a:solidFill>
                  <a:srgbClr val="5CFF00"/>
                </a:solidFill>
              </c:spPr>
            </c:marker>
          </c:dPt>
          <c:dPt>
            <c:idx val="892"/>
            <c:marker>
              <c:spPr>
                <a:solidFill>
                  <a:srgbClr val="5BFF00"/>
                </a:solidFill>
              </c:spPr>
            </c:marker>
          </c:dPt>
          <c:dPt>
            <c:idx val="893"/>
            <c:marker>
              <c:spPr>
                <a:solidFill>
                  <a:srgbClr val="5BFF00"/>
                </a:solidFill>
              </c:spPr>
            </c:marker>
          </c:dPt>
          <c:dPt>
            <c:idx val="894"/>
            <c:marker>
              <c:spPr>
                <a:solidFill>
                  <a:srgbClr val="5BFF00"/>
                </a:solidFill>
              </c:spPr>
            </c:marker>
          </c:dPt>
          <c:dPt>
            <c:idx val="895"/>
            <c:marker>
              <c:spPr>
                <a:solidFill>
                  <a:srgbClr val="5BFF00"/>
                </a:solidFill>
              </c:spPr>
            </c:marker>
          </c:dPt>
          <c:dPt>
            <c:idx val="896"/>
            <c:marker>
              <c:spPr>
                <a:solidFill>
                  <a:srgbClr val="5BFF00"/>
                </a:solidFill>
              </c:spPr>
            </c:marker>
          </c:dPt>
          <c:dPt>
            <c:idx val="897"/>
            <c:marker>
              <c:spPr>
                <a:solidFill>
                  <a:srgbClr val="5AFF00"/>
                </a:solidFill>
              </c:spPr>
            </c:marker>
          </c:dPt>
          <c:dPt>
            <c:idx val="898"/>
            <c:marker>
              <c:spPr>
                <a:solidFill>
                  <a:srgbClr val="5AFF00"/>
                </a:solidFill>
              </c:spPr>
            </c:marker>
          </c:dPt>
          <c:dPt>
            <c:idx val="899"/>
            <c:marker>
              <c:spPr>
                <a:solidFill>
                  <a:srgbClr val="5AFF00"/>
                </a:solidFill>
              </c:spPr>
            </c:marker>
          </c:dPt>
          <c:dPt>
            <c:idx val="900"/>
            <c:marker>
              <c:spPr>
                <a:solidFill>
                  <a:srgbClr val="5AFF00"/>
                </a:solidFill>
              </c:spPr>
            </c:marker>
          </c:dPt>
          <c:dPt>
            <c:idx val="901"/>
            <c:marker>
              <c:spPr>
                <a:solidFill>
                  <a:srgbClr val="5AFF00"/>
                </a:solidFill>
              </c:spPr>
            </c:marker>
          </c:dPt>
          <c:dPt>
            <c:idx val="902"/>
            <c:marker>
              <c:spPr>
                <a:solidFill>
                  <a:srgbClr val="5AFF00"/>
                </a:solidFill>
              </c:spPr>
            </c:marker>
          </c:dPt>
          <c:dPt>
            <c:idx val="903"/>
            <c:marker>
              <c:spPr>
                <a:solidFill>
                  <a:srgbClr val="59FF00"/>
                </a:solidFill>
              </c:spPr>
            </c:marker>
          </c:dPt>
          <c:dPt>
            <c:idx val="904"/>
            <c:marker>
              <c:spPr>
                <a:solidFill>
                  <a:srgbClr val="59FF00"/>
                </a:solidFill>
              </c:spPr>
            </c:marker>
          </c:dPt>
          <c:dPt>
            <c:idx val="905"/>
            <c:marker>
              <c:spPr>
                <a:solidFill>
                  <a:srgbClr val="59FF00"/>
                </a:solidFill>
              </c:spPr>
            </c:marker>
          </c:dPt>
          <c:dPt>
            <c:idx val="906"/>
            <c:marker>
              <c:spPr>
                <a:solidFill>
                  <a:srgbClr val="59FF00"/>
                </a:solidFill>
              </c:spPr>
            </c:marker>
          </c:dPt>
          <c:dPt>
            <c:idx val="907"/>
            <c:marker>
              <c:spPr>
                <a:solidFill>
                  <a:srgbClr val="59FF00"/>
                </a:solidFill>
              </c:spPr>
            </c:marker>
          </c:dPt>
          <c:dPt>
            <c:idx val="908"/>
            <c:marker>
              <c:spPr>
                <a:solidFill>
                  <a:srgbClr val="58FF00"/>
                </a:solidFill>
              </c:spPr>
            </c:marker>
          </c:dPt>
          <c:dPt>
            <c:idx val="909"/>
            <c:marker>
              <c:spPr>
                <a:solidFill>
                  <a:srgbClr val="58FF00"/>
                </a:solidFill>
              </c:spPr>
            </c:marker>
          </c:dPt>
          <c:dPt>
            <c:idx val="910"/>
            <c:marker>
              <c:spPr>
                <a:solidFill>
                  <a:srgbClr val="58FF00"/>
                </a:solidFill>
              </c:spPr>
            </c:marker>
          </c:dPt>
          <c:dPt>
            <c:idx val="911"/>
            <c:marker>
              <c:spPr>
                <a:solidFill>
                  <a:srgbClr val="58FF00"/>
                </a:solidFill>
              </c:spPr>
            </c:marker>
          </c:dPt>
          <c:dPt>
            <c:idx val="912"/>
            <c:marker>
              <c:spPr>
                <a:solidFill>
                  <a:srgbClr val="58FF00"/>
                </a:solidFill>
              </c:spPr>
            </c:marker>
          </c:dPt>
          <c:dPt>
            <c:idx val="913"/>
            <c:marker>
              <c:spPr>
                <a:solidFill>
                  <a:srgbClr val="57FF00"/>
                </a:solidFill>
              </c:spPr>
            </c:marker>
          </c:dPt>
          <c:dPt>
            <c:idx val="914"/>
            <c:marker>
              <c:spPr>
                <a:solidFill>
                  <a:srgbClr val="57FF00"/>
                </a:solidFill>
              </c:spPr>
            </c:marker>
          </c:dPt>
          <c:dPt>
            <c:idx val="915"/>
            <c:marker>
              <c:spPr>
                <a:solidFill>
                  <a:srgbClr val="57FF00"/>
                </a:solidFill>
              </c:spPr>
            </c:marker>
          </c:dPt>
          <c:dPt>
            <c:idx val="916"/>
            <c:marker>
              <c:spPr>
                <a:solidFill>
                  <a:srgbClr val="57FF00"/>
                </a:solidFill>
              </c:spPr>
            </c:marker>
          </c:dPt>
          <c:dPt>
            <c:idx val="917"/>
            <c:marker>
              <c:spPr>
                <a:solidFill>
                  <a:srgbClr val="57FF00"/>
                </a:solidFill>
              </c:spPr>
            </c:marker>
          </c:dPt>
          <c:dPt>
            <c:idx val="918"/>
            <c:marker>
              <c:spPr>
                <a:solidFill>
                  <a:srgbClr val="57FF00"/>
                </a:solidFill>
              </c:spPr>
            </c:marker>
          </c:dPt>
          <c:dPt>
            <c:idx val="919"/>
            <c:marker>
              <c:spPr>
                <a:solidFill>
                  <a:srgbClr val="56FF00"/>
                </a:solidFill>
              </c:spPr>
            </c:marker>
          </c:dPt>
          <c:dPt>
            <c:idx val="920"/>
            <c:marker>
              <c:spPr>
                <a:solidFill>
                  <a:srgbClr val="56FF00"/>
                </a:solidFill>
              </c:spPr>
            </c:marker>
          </c:dPt>
          <c:dPt>
            <c:idx val="921"/>
            <c:marker>
              <c:spPr>
                <a:solidFill>
                  <a:srgbClr val="56FF00"/>
                </a:solidFill>
              </c:spPr>
            </c:marker>
          </c:dPt>
          <c:dPt>
            <c:idx val="922"/>
            <c:marker>
              <c:spPr>
                <a:solidFill>
                  <a:srgbClr val="56FF00"/>
                </a:solidFill>
              </c:spPr>
            </c:marker>
          </c:dPt>
          <c:dPt>
            <c:idx val="923"/>
            <c:marker>
              <c:spPr>
                <a:solidFill>
                  <a:srgbClr val="56FF00"/>
                </a:solidFill>
              </c:spPr>
            </c:marker>
          </c:dPt>
          <c:dPt>
            <c:idx val="924"/>
            <c:marker>
              <c:spPr>
                <a:solidFill>
                  <a:srgbClr val="55FF00"/>
                </a:solidFill>
              </c:spPr>
            </c:marker>
          </c:dPt>
          <c:dPt>
            <c:idx val="925"/>
            <c:marker>
              <c:spPr>
                <a:solidFill>
                  <a:srgbClr val="55FF00"/>
                </a:solidFill>
              </c:spPr>
            </c:marker>
          </c:dPt>
          <c:dPt>
            <c:idx val="926"/>
            <c:marker>
              <c:spPr>
                <a:solidFill>
                  <a:srgbClr val="55FF00"/>
                </a:solidFill>
              </c:spPr>
            </c:marker>
          </c:dPt>
          <c:dPt>
            <c:idx val="927"/>
            <c:marker>
              <c:spPr>
                <a:solidFill>
                  <a:srgbClr val="55FF00"/>
                </a:solidFill>
              </c:spPr>
            </c:marker>
          </c:dPt>
          <c:dPt>
            <c:idx val="928"/>
            <c:marker>
              <c:spPr>
                <a:solidFill>
                  <a:srgbClr val="55FF00"/>
                </a:solidFill>
              </c:spPr>
            </c:marker>
          </c:dPt>
          <c:dPt>
            <c:idx val="929"/>
            <c:marker>
              <c:spPr>
                <a:solidFill>
                  <a:srgbClr val="55FF00"/>
                </a:solidFill>
              </c:spPr>
            </c:marker>
          </c:dPt>
          <c:dPt>
            <c:idx val="930"/>
            <c:marker>
              <c:spPr>
                <a:solidFill>
                  <a:srgbClr val="54FF00"/>
                </a:solidFill>
              </c:spPr>
            </c:marker>
          </c:dPt>
          <c:dPt>
            <c:idx val="931"/>
            <c:marker>
              <c:spPr>
                <a:solidFill>
                  <a:srgbClr val="54FF00"/>
                </a:solidFill>
              </c:spPr>
            </c:marker>
          </c:dPt>
          <c:dPt>
            <c:idx val="932"/>
            <c:marker>
              <c:spPr>
                <a:solidFill>
                  <a:srgbClr val="54FF00"/>
                </a:solidFill>
              </c:spPr>
            </c:marker>
          </c:dPt>
          <c:dPt>
            <c:idx val="933"/>
            <c:marker>
              <c:spPr>
                <a:solidFill>
                  <a:srgbClr val="54FF00"/>
                </a:solidFill>
              </c:spPr>
            </c:marker>
          </c:dPt>
          <c:dPt>
            <c:idx val="934"/>
            <c:marker>
              <c:spPr>
                <a:solidFill>
                  <a:srgbClr val="54FF00"/>
                </a:solidFill>
              </c:spPr>
            </c:marker>
          </c:dPt>
          <c:dPt>
            <c:idx val="935"/>
            <c:marker>
              <c:spPr>
                <a:solidFill>
                  <a:srgbClr val="53FF00"/>
                </a:solidFill>
              </c:spPr>
            </c:marker>
          </c:dPt>
          <c:dPt>
            <c:idx val="936"/>
            <c:marker>
              <c:spPr>
                <a:solidFill>
                  <a:srgbClr val="53FF00"/>
                </a:solidFill>
              </c:spPr>
            </c:marker>
          </c:dPt>
          <c:dPt>
            <c:idx val="937"/>
            <c:marker>
              <c:spPr>
                <a:solidFill>
                  <a:srgbClr val="53FF00"/>
                </a:solidFill>
              </c:spPr>
            </c:marker>
          </c:dPt>
          <c:dPt>
            <c:idx val="938"/>
            <c:marker>
              <c:spPr>
                <a:solidFill>
                  <a:srgbClr val="53FF00"/>
                </a:solidFill>
              </c:spPr>
            </c:marker>
          </c:dPt>
          <c:dPt>
            <c:idx val="939"/>
            <c:marker>
              <c:spPr>
                <a:solidFill>
                  <a:srgbClr val="53FF00"/>
                </a:solidFill>
              </c:spPr>
            </c:marker>
          </c:dPt>
          <c:dPt>
            <c:idx val="940"/>
            <c:marker>
              <c:spPr>
                <a:solidFill>
                  <a:srgbClr val="53FF00"/>
                </a:solidFill>
              </c:spPr>
            </c:marker>
          </c:dPt>
          <c:dPt>
            <c:idx val="941"/>
            <c:marker>
              <c:spPr>
                <a:solidFill>
                  <a:srgbClr val="52FF00"/>
                </a:solidFill>
              </c:spPr>
            </c:marker>
          </c:dPt>
          <c:dPt>
            <c:idx val="942"/>
            <c:marker>
              <c:spPr>
                <a:solidFill>
                  <a:srgbClr val="52FF00"/>
                </a:solidFill>
              </c:spPr>
            </c:marker>
          </c:dPt>
          <c:dPt>
            <c:idx val="943"/>
            <c:marker>
              <c:spPr>
                <a:solidFill>
                  <a:srgbClr val="52FF00"/>
                </a:solidFill>
              </c:spPr>
            </c:marker>
          </c:dPt>
          <c:dPt>
            <c:idx val="944"/>
            <c:marker>
              <c:spPr>
                <a:solidFill>
                  <a:srgbClr val="52FF00"/>
                </a:solidFill>
              </c:spPr>
            </c:marker>
          </c:dPt>
          <c:dPt>
            <c:idx val="945"/>
            <c:marker>
              <c:spPr>
                <a:solidFill>
                  <a:srgbClr val="52FF00"/>
                </a:solidFill>
              </c:spPr>
            </c:marker>
          </c:dPt>
          <c:dPt>
            <c:idx val="946"/>
            <c:marker>
              <c:spPr>
                <a:solidFill>
                  <a:srgbClr val="51FF00"/>
                </a:solidFill>
              </c:spPr>
            </c:marker>
          </c:dPt>
          <c:dPt>
            <c:idx val="947"/>
            <c:marker>
              <c:spPr>
                <a:solidFill>
                  <a:srgbClr val="51FF00"/>
                </a:solidFill>
              </c:spPr>
            </c:marker>
          </c:dPt>
          <c:dPt>
            <c:idx val="948"/>
            <c:marker>
              <c:spPr>
                <a:solidFill>
                  <a:srgbClr val="51FF00"/>
                </a:solidFill>
              </c:spPr>
            </c:marker>
          </c:dPt>
          <c:dPt>
            <c:idx val="949"/>
            <c:marker>
              <c:spPr>
                <a:solidFill>
                  <a:srgbClr val="51FF00"/>
                </a:solidFill>
              </c:spPr>
            </c:marker>
          </c:dPt>
          <c:dPt>
            <c:idx val="950"/>
            <c:marker>
              <c:spPr>
                <a:solidFill>
                  <a:srgbClr val="51FF00"/>
                </a:solidFill>
              </c:spPr>
            </c:marker>
          </c:dPt>
          <c:dPt>
            <c:idx val="951"/>
            <c:marker>
              <c:spPr>
                <a:solidFill>
                  <a:srgbClr val="51FF00"/>
                </a:solidFill>
              </c:spPr>
            </c:marker>
          </c:dPt>
          <c:dPt>
            <c:idx val="952"/>
            <c:marker>
              <c:spPr>
                <a:solidFill>
                  <a:srgbClr val="50FF00"/>
                </a:solidFill>
              </c:spPr>
            </c:marker>
          </c:dPt>
          <c:dPt>
            <c:idx val="953"/>
            <c:marker>
              <c:spPr>
                <a:solidFill>
                  <a:srgbClr val="50FF00"/>
                </a:solidFill>
              </c:spPr>
            </c:marker>
          </c:dPt>
          <c:dPt>
            <c:idx val="954"/>
            <c:marker>
              <c:spPr>
                <a:solidFill>
                  <a:srgbClr val="50FF00"/>
                </a:solidFill>
              </c:spPr>
            </c:marker>
          </c:dPt>
          <c:dPt>
            <c:idx val="955"/>
            <c:marker>
              <c:spPr>
                <a:solidFill>
                  <a:srgbClr val="50FF00"/>
                </a:solidFill>
              </c:spPr>
            </c:marker>
          </c:dPt>
          <c:dPt>
            <c:idx val="956"/>
            <c:marker>
              <c:spPr>
                <a:solidFill>
                  <a:srgbClr val="50FF00"/>
                </a:solidFill>
              </c:spPr>
            </c:marker>
          </c:dPt>
          <c:dPt>
            <c:idx val="957"/>
            <c:marker>
              <c:spPr>
                <a:solidFill>
                  <a:srgbClr val="4FFF00"/>
                </a:solidFill>
              </c:spPr>
            </c:marker>
          </c:dPt>
          <c:dPt>
            <c:idx val="958"/>
            <c:marker>
              <c:spPr>
                <a:solidFill>
                  <a:srgbClr val="4FFF00"/>
                </a:solidFill>
              </c:spPr>
            </c:marker>
          </c:dPt>
          <c:dPt>
            <c:idx val="959"/>
            <c:marker>
              <c:spPr>
                <a:solidFill>
                  <a:srgbClr val="4FFF00"/>
                </a:solidFill>
              </c:spPr>
            </c:marker>
          </c:dPt>
          <c:dPt>
            <c:idx val="960"/>
            <c:marker>
              <c:spPr>
                <a:solidFill>
                  <a:srgbClr val="4FFF00"/>
                </a:solidFill>
              </c:spPr>
            </c:marker>
          </c:dPt>
          <c:dPt>
            <c:idx val="961"/>
            <c:marker>
              <c:spPr>
                <a:solidFill>
                  <a:srgbClr val="4FFF00"/>
                </a:solidFill>
              </c:spPr>
            </c:marker>
          </c:dPt>
          <c:dPt>
            <c:idx val="962"/>
            <c:marker>
              <c:spPr>
                <a:solidFill>
                  <a:srgbClr val="4FFF00"/>
                </a:solidFill>
              </c:spPr>
            </c:marker>
          </c:dPt>
          <c:dPt>
            <c:idx val="963"/>
            <c:marker>
              <c:spPr>
                <a:solidFill>
                  <a:srgbClr val="4EFF00"/>
                </a:solidFill>
              </c:spPr>
            </c:marker>
          </c:dPt>
          <c:dPt>
            <c:idx val="964"/>
            <c:marker>
              <c:spPr>
                <a:solidFill>
                  <a:srgbClr val="4EFF00"/>
                </a:solidFill>
              </c:spPr>
            </c:marker>
          </c:dPt>
          <c:dPt>
            <c:idx val="965"/>
            <c:marker>
              <c:spPr>
                <a:solidFill>
                  <a:srgbClr val="4EFF00"/>
                </a:solidFill>
              </c:spPr>
            </c:marker>
          </c:dPt>
          <c:dPt>
            <c:idx val="966"/>
            <c:marker>
              <c:spPr>
                <a:solidFill>
                  <a:srgbClr val="4EFF00"/>
                </a:solidFill>
              </c:spPr>
            </c:marker>
          </c:dPt>
          <c:dPt>
            <c:idx val="967"/>
            <c:marker>
              <c:spPr>
                <a:solidFill>
                  <a:srgbClr val="4EFF00"/>
                </a:solidFill>
              </c:spPr>
            </c:marker>
          </c:dPt>
          <c:dPt>
            <c:idx val="968"/>
            <c:marker>
              <c:spPr>
                <a:solidFill>
                  <a:srgbClr val="4DFF00"/>
                </a:solidFill>
              </c:spPr>
            </c:marker>
          </c:dPt>
          <c:dPt>
            <c:idx val="969"/>
            <c:marker>
              <c:spPr>
                <a:solidFill>
                  <a:srgbClr val="4DFF00"/>
                </a:solidFill>
              </c:spPr>
            </c:marker>
          </c:dPt>
          <c:dPt>
            <c:idx val="970"/>
            <c:marker>
              <c:spPr>
                <a:solidFill>
                  <a:srgbClr val="4DFF00"/>
                </a:solidFill>
              </c:spPr>
            </c:marker>
          </c:dPt>
          <c:dPt>
            <c:idx val="971"/>
            <c:marker>
              <c:spPr>
                <a:solidFill>
                  <a:srgbClr val="4DFF00"/>
                </a:solidFill>
              </c:spPr>
            </c:marker>
          </c:dPt>
          <c:dPt>
            <c:idx val="972"/>
            <c:marker>
              <c:spPr>
                <a:solidFill>
                  <a:srgbClr val="4DFF00"/>
                </a:solidFill>
              </c:spPr>
            </c:marker>
          </c:dPt>
          <c:dPt>
            <c:idx val="973"/>
            <c:marker>
              <c:spPr>
                <a:solidFill>
                  <a:srgbClr val="4DFF00"/>
                </a:solidFill>
              </c:spPr>
            </c:marker>
          </c:dPt>
          <c:dPt>
            <c:idx val="974"/>
            <c:marker>
              <c:spPr>
                <a:solidFill>
                  <a:srgbClr val="4CFF00"/>
                </a:solidFill>
              </c:spPr>
            </c:marker>
          </c:dPt>
          <c:dPt>
            <c:idx val="975"/>
            <c:marker>
              <c:spPr>
                <a:solidFill>
                  <a:srgbClr val="4CFF00"/>
                </a:solidFill>
              </c:spPr>
            </c:marker>
          </c:dPt>
          <c:dPt>
            <c:idx val="976"/>
            <c:marker>
              <c:spPr>
                <a:solidFill>
                  <a:srgbClr val="4CFF00"/>
                </a:solidFill>
              </c:spPr>
            </c:marker>
          </c:dPt>
          <c:dPt>
            <c:idx val="977"/>
            <c:marker>
              <c:spPr>
                <a:solidFill>
                  <a:srgbClr val="4CFF00"/>
                </a:solidFill>
              </c:spPr>
            </c:marker>
          </c:dPt>
          <c:dPt>
            <c:idx val="978"/>
            <c:marker>
              <c:spPr>
                <a:solidFill>
                  <a:srgbClr val="4CFF00"/>
                </a:solidFill>
              </c:spPr>
            </c:marker>
          </c:dPt>
          <c:dPt>
            <c:idx val="979"/>
            <c:marker>
              <c:spPr>
                <a:solidFill>
                  <a:srgbClr val="4BFF00"/>
                </a:solidFill>
              </c:spPr>
            </c:marker>
          </c:dPt>
          <c:dPt>
            <c:idx val="980"/>
            <c:marker>
              <c:spPr>
                <a:solidFill>
                  <a:srgbClr val="4BFF00"/>
                </a:solidFill>
              </c:spPr>
            </c:marker>
          </c:dPt>
          <c:dPt>
            <c:idx val="981"/>
            <c:marker>
              <c:spPr>
                <a:solidFill>
                  <a:srgbClr val="4BFF00"/>
                </a:solidFill>
              </c:spPr>
            </c:marker>
          </c:dPt>
          <c:dPt>
            <c:idx val="982"/>
            <c:marker>
              <c:spPr>
                <a:solidFill>
                  <a:srgbClr val="4BFF00"/>
                </a:solidFill>
              </c:spPr>
            </c:marker>
          </c:dPt>
          <c:dPt>
            <c:idx val="983"/>
            <c:marker>
              <c:spPr>
                <a:solidFill>
                  <a:srgbClr val="4BFF00"/>
                </a:solidFill>
              </c:spPr>
            </c:marker>
          </c:dPt>
          <c:dPt>
            <c:idx val="984"/>
            <c:marker>
              <c:spPr>
                <a:solidFill>
                  <a:srgbClr val="4BFF00"/>
                </a:solidFill>
              </c:spPr>
            </c:marker>
          </c:dPt>
          <c:dPt>
            <c:idx val="985"/>
            <c:marker>
              <c:spPr>
                <a:solidFill>
                  <a:srgbClr val="4AFF00"/>
                </a:solidFill>
              </c:spPr>
            </c:marker>
          </c:dPt>
          <c:dPt>
            <c:idx val="986"/>
            <c:marker>
              <c:spPr>
                <a:solidFill>
                  <a:srgbClr val="4AFF00"/>
                </a:solidFill>
              </c:spPr>
            </c:marker>
          </c:dPt>
          <c:dPt>
            <c:idx val="987"/>
            <c:marker>
              <c:spPr>
                <a:solidFill>
                  <a:srgbClr val="4AFF00"/>
                </a:solidFill>
              </c:spPr>
            </c:marker>
          </c:dPt>
          <c:dPt>
            <c:idx val="988"/>
            <c:marker>
              <c:spPr>
                <a:solidFill>
                  <a:srgbClr val="4AFF00"/>
                </a:solidFill>
              </c:spPr>
            </c:marker>
          </c:dPt>
          <c:dPt>
            <c:idx val="989"/>
            <c:marker>
              <c:spPr>
                <a:solidFill>
                  <a:srgbClr val="4AFF00"/>
                </a:solidFill>
              </c:spPr>
            </c:marker>
          </c:dPt>
          <c:dPt>
            <c:idx val="990"/>
            <c:marker>
              <c:spPr>
                <a:solidFill>
                  <a:srgbClr val="49FF00"/>
                </a:solidFill>
              </c:spPr>
            </c:marker>
          </c:dPt>
          <c:dPt>
            <c:idx val="991"/>
            <c:marker>
              <c:spPr>
                <a:solidFill>
                  <a:srgbClr val="49FF00"/>
                </a:solidFill>
              </c:spPr>
            </c:marker>
          </c:dPt>
          <c:dPt>
            <c:idx val="992"/>
            <c:marker>
              <c:spPr>
                <a:solidFill>
                  <a:srgbClr val="49FF00"/>
                </a:solidFill>
              </c:spPr>
            </c:marker>
          </c:dPt>
          <c:dPt>
            <c:idx val="993"/>
            <c:marker>
              <c:spPr>
                <a:solidFill>
                  <a:srgbClr val="49FF00"/>
                </a:solidFill>
              </c:spPr>
            </c:marker>
          </c:dPt>
          <c:dPt>
            <c:idx val="994"/>
            <c:marker>
              <c:spPr>
                <a:solidFill>
                  <a:srgbClr val="49FF00"/>
                </a:solidFill>
              </c:spPr>
            </c:marker>
          </c:dPt>
          <c:dPt>
            <c:idx val="995"/>
            <c:marker>
              <c:spPr>
                <a:solidFill>
                  <a:srgbClr val="48FF00"/>
                </a:solidFill>
              </c:spPr>
            </c:marker>
          </c:dPt>
          <c:dPt>
            <c:idx val="996"/>
            <c:marker>
              <c:spPr>
                <a:solidFill>
                  <a:srgbClr val="48FF00"/>
                </a:solidFill>
              </c:spPr>
            </c:marker>
          </c:dPt>
          <c:dPt>
            <c:idx val="997"/>
            <c:marker>
              <c:spPr>
                <a:solidFill>
                  <a:srgbClr val="48FF00"/>
                </a:solidFill>
              </c:spPr>
            </c:marker>
          </c:dPt>
          <c:dPt>
            <c:idx val="998"/>
            <c:marker>
              <c:spPr>
                <a:solidFill>
                  <a:srgbClr val="48FF00"/>
                </a:solidFill>
              </c:spPr>
            </c:marker>
          </c:dPt>
          <c:dPt>
            <c:idx val="999"/>
            <c:marker>
              <c:spPr>
                <a:solidFill>
                  <a:srgbClr val="48FF00"/>
                </a:solidFill>
              </c:spPr>
            </c:marker>
          </c:dPt>
          <c:dPt>
            <c:idx val="1000"/>
            <c:marker>
              <c:spPr>
                <a:solidFill>
                  <a:srgbClr val="48FF00"/>
                </a:solidFill>
              </c:spPr>
            </c:marker>
          </c:dPt>
          <c:dPt>
            <c:idx val="1001"/>
            <c:marker>
              <c:spPr>
                <a:solidFill>
                  <a:srgbClr val="47FF00"/>
                </a:solidFill>
              </c:spPr>
            </c:marker>
          </c:dPt>
          <c:dPt>
            <c:idx val="1002"/>
            <c:marker>
              <c:spPr>
                <a:solidFill>
                  <a:srgbClr val="47FF00"/>
                </a:solidFill>
              </c:spPr>
            </c:marker>
          </c:dPt>
          <c:dPt>
            <c:idx val="1003"/>
            <c:marker>
              <c:spPr>
                <a:solidFill>
                  <a:srgbClr val="47FF00"/>
                </a:solidFill>
              </c:spPr>
            </c:marker>
          </c:dPt>
          <c:dPt>
            <c:idx val="1004"/>
            <c:marker>
              <c:spPr>
                <a:solidFill>
                  <a:srgbClr val="47FF00"/>
                </a:solidFill>
              </c:spPr>
            </c:marker>
          </c:dPt>
          <c:dPt>
            <c:idx val="1005"/>
            <c:marker>
              <c:spPr>
                <a:solidFill>
                  <a:srgbClr val="47FF00"/>
                </a:solidFill>
              </c:spPr>
            </c:marker>
          </c:dPt>
          <c:dPt>
            <c:idx val="1006"/>
            <c:marker>
              <c:spPr>
                <a:solidFill>
                  <a:srgbClr val="46FF00"/>
                </a:solidFill>
              </c:spPr>
            </c:marker>
          </c:dPt>
          <c:dPt>
            <c:idx val="1007"/>
            <c:marker>
              <c:spPr>
                <a:solidFill>
                  <a:srgbClr val="46FF00"/>
                </a:solidFill>
              </c:spPr>
            </c:marker>
          </c:dPt>
          <c:dPt>
            <c:idx val="1008"/>
            <c:marker>
              <c:spPr>
                <a:solidFill>
                  <a:srgbClr val="46FF00"/>
                </a:solidFill>
              </c:spPr>
            </c:marker>
          </c:dPt>
          <c:dPt>
            <c:idx val="1009"/>
            <c:marker>
              <c:spPr>
                <a:solidFill>
                  <a:srgbClr val="46FF00"/>
                </a:solidFill>
              </c:spPr>
            </c:marker>
          </c:dPt>
          <c:dPt>
            <c:idx val="1010"/>
            <c:marker>
              <c:spPr>
                <a:solidFill>
                  <a:srgbClr val="46FF00"/>
                </a:solidFill>
              </c:spPr>
            </c:marker>
          </c:dPt>
          <c:dPt>
            <c:idx val="1011"/>
            <c:marker>
              <c:spPr>
                <a:solidFill>
                  <a:srgbClr val="46FF00"/>
                </a:solidFill>
              </c:spPr>
            </c:marker>
          </c:dPt>
          <c:dPt>
            <c:idx val="1012"/>
            <c:marker>
              <c:spPr>
                <a:solidFill>
                  <a:srgbClr val="45FF00"/>
                </a:solidFill>
              </c:spPr>
            </c:marker>
          </c:dPt>
          <c:dPt>
            <c:idx val="1013"/>
            <c:marker>
              <c:spPr>
                <a:solidFill>
                  <a:srgbClr val="45FF00"/>
                </a:solidFill>
              </c:spPr>
            </c:marker>
          </c:dPt>
          <c:dPt>
            <c:idx val="1014"/>
            <c:marker>
              <c:spPr>
                <a:solidFill>
                  <a:srgbClr val="45FF00"/>
                </a:solidFill>
              </c:spPr>
            </c:marker>
          </c:dPt>
          <c:dPt>
            <c:idx val="1015"/>
            <c:marker>
              <c:spPr>
                <a:solidFill>
                  <a:srgbClr val="45FF00"/>
                </a:solidFill>
              </c:spPr>
            </c:marker>
          </c:dPt>
          <c:dPt>
            <c:idx val="1016"/>
            <c:marker>
              <c:spPr>
                <a:solidFill>
                  <a:srgbClr val="45FF00"/>
                </a:solidFill>
              </c:spPr>
            </c:marker>
          </c:dPt>
          <c:dPt>
            <c:idx val="1017"/>
            <c:marker>
              <c:spPr>
                <a:solidFill>
                  <a:srgbClr val="44FF00"/>
                </a:solidFill>
              </c:spPr>
            </c:marker>
          </c:dPt>
          <c:dPt>
            <c:idx val="1018"/>
            <c:marker>
              <c:spPr>
                <a:solidFill>
                  <a:srgbClr val="44FF00"/>
                </a:solidFill>
              </c:spPr>
            </c:marker>
          </c:dPt>
          <c:dPt>
            <c:idx val="1019"/>
            <c:marker>
              <c:spPr>
                <a:solidFill>
                  <a:srgbClr val="44FF00"/>
                </a:solidFill>
              </c:spPr>
            </c:marker>
          </c:dPt>
          <c:dPt>
            <c:idx val="1020"/>
            <c:marker>
              <c:spPr>
                <a:solidFill>
                  <a:srgbClr val="44FF00"/>
                </a:solidFill>
              </c:spPr>
            </c:marker>
          </c:dPt>
          <c:dPt>
            <c:idx val="1021"/>
            <c:marker>
              <c:spPr>
                <a:solidFill>
                  <a:srgbClr val="44FF00"/>
                </a:solidFill>
              </c:spPr>
            </c:marker>
          </c:dPt>
          <c:dPt>
            <c:idx val="1022"/>
            <c:marker>
              <c:spPr>
                <a:solidFill>
                  <a:srgbClr val="44FF00"/>
                </a:solidFill>
              </c:spPr>
            </c:marker>
          </c:dPt>
          <c:dPt>
            <c:idx val="1023"/>
            <c:marker>
              <c:spPr>
                <a:solidFill>
                  <a:srgbClr val="43FF00"/>
                </a:solidFill>
              </c:spPr>
            </c:marker>
          </c:dPt>
          <c:dPt>
            <c:idx val="1024"/>
            <c:marker>
              <c:spPr>
                <a:solidFill>
                  <a:srgbClr val="43FF00"/>
                </a:solidFill>
              </c:spPr>
            </c:marker>
          </c:dPt>
          <c:dPt>
            <c:idx val="1025"/>
            <c:marker>
              <c:spPr>
                <a:solidFill>
                  <a:srgbClr val="43FF00"/>
                </a:solidFill>
              </c:spPr>
            </c:marker>
          </c:dPt>
          <c:dPt>
            <c:idx val="1026"/>
            <c:marker>
              <c:spPr>
                <a:solidFill>
                  <a:srgbClr val="43FF00"/>
                </a:solidFill>
              </c:spPr>
            </c:marker>
          </c:dPt>
          <c:dPt>
            <c:idx val="1027"/>
            <c:marker>
              <c:spPr>
                <a:solidFill>
                  <a:srgbClr val="43FF00"/>
                </a:solidFill>
              </c:spPr>
            </c:marker>
          </c:dPt>
          <c:dPt>
            <c:idx val="1028"/>
            <c:marker>
              <c:spPr>
                <a:solidFill>
                  <a:srgbClr val="42FF00"/>
                </a:solidFill>
              </c:spPr>
            </c:marker>
          </c:dPt>
          <c:dPt>
            <c:idx val="1029"/>
            <c:marker>
              <c:spPr>
                <a:solidFill>
                  <a:srgbClr val="42FF00"/>
                </a:solidFill>
              </c:spPr>
            </c:marker>
          </c:dPt>
          <c:dPt>
            <c:idx val="1030"/>
            <c:marker>
              <c:spPr>
                <a:solidFill>
                  <a:srgbClr val="42FF00"/>
                </a:solidFill>
              </c:spPr>
            </c:marker>
          </c:dPt>
          <c:dPt>
            <c:idx val="1031"/>
            <c:marker>
              <c:spPr>
                <a:solidFill>
                  <a:srgbClr val="42FF00"/>
                </a:solidFill>
              </c:spPr>
            </c:marker>
          </c:dPt>
          <c:dPt>
            <c:idx val="1032"/>
            <c:marker>
              <c:spPr>
                <a:solidFill>
                  <a:srgbClr val="42FF00"/>
                </a:solidFill>
              </c:spPr>
            </c:marker>
          </c:dPt>
          <c:dPt>
            <c:idx val="1033"/>
            <c:marker>
              <c:spPr>
                <a:solidFill>
                  <a:srgbClr val="42FF00"/>
                </a:solidFill>
              </c:spPr>
            </c:marker>
          </c:dPt>
          <c:dPt>
            <c:idx val="1034"/>
            <c:marker>
              <c:spPr>
                <a:solidFill>
                  <a:srgbClr val="41FF00"/>
                </a:solidFill>
              </c:spPr>
            </c:marker>
          </c:dPt>
          <c:dPt>
            <c:idx val="1035"/>
            <c:marker>
              <c:spPr>
                <a:solidFill>
                  <a:srgbClr val="41FF00"/>
                </a:solidFill>
              </c:spPr>
            </c:marker>
          </c:dPt>
          <c:dPt>
            <c:idx val="1036"/>
            <c:marker>
              <c:spPr>
                <a:solidFill>
                  <a:srgbClr val="41FF00"/>
                </a:solidFill>
              </c:spPr>
            </c:marker>
          </c:dPt>
          <c:dPt>
            <c:idx val="1037"/>
            <c:marker>
              <c:spPr>
                <a:solidFill>
                  <a:srgbClr val="41FF00"/>
                </a:solidFill>
              </c:spPr>
            </c:marker>
          </c:dPt>
          <c:dPt>
            <c:idx val="1038"/>
            <c:marker>
              <c:spPr>
                <a:solidFill>
                  <a:srgbClr val="41FF00"/>
                </a:solidFill>
              </c:spPr>
            </c:marker>
          </c:dPt>
          <c:dPt>
            <c:idx val="1039"/>
            <c:marker>
              <c:spPr>
                <a:solidFill>
                  <a:srgbClr val="40FF00"/>
                </a:solidFill>
              </c:spPr>
            </c:marker>
          </c:dPt>
          <c:dPt>
            <c:idx val="1040"/>
            <c:marker>
              <c:spPr>
                <a:solidFill>
                  <a:srgbClr val="40FF00"/>
                </a:solidFill>
              </c:spPr>
            </c:marker>
          </c:dPt>
          <c:dPt>
            <c:idx val="1041"/>
            <c:marker>
              <c:spPr>
                <a:solidFill>
                  <a:srgbClr val="40FF00"/>
                </a:solidFill>
              </c:spPr>
            </c:marker>
          </c:dPt>
          <c:dPt>
            <c:idx val="1042"/>
            <c:marker>
              <c:spPr>
                <a:solidFill>
                  <a:srgbClr val="40FF00"/>
                </a:solidFill>
              </c:spPr>
            </c:marker>
          </c:dPt>
          <c:dPt>
            <c:idx val="1043"/>
            <c:marker>
              <c:spPr>
                <a:solidFill>
                  <a:srgbClr val="40FF00"/>
                </a:solidFill>
              </c:spPr>
            </c:marker>
          </c:dPt>
          <c:dPt>
            <c:idx val="1044"/>
            <c:marker>
              <c:spPr>
                <a:solidFill>
                  <a:srgbClr val="40FF00"/>
                </a:solidFill>
              </c:spPr>
            </c:marker>
          </c:dPt>
          <c:dPt>
            <c:idx val="1045"/>
            <c:marker>
              <c:spPr>
                <a:solidFill>
                  <a:srgbClr val="3FFF00"/>
                </a:solidFill>
              </c:spPr>
            </c:marker>
          </c:dPt>
          <c:dPt>
            <c:idx val="1046"/>
            <c:marker>
              <c:spPr>
                <a:solidFill>
                  <a:srgbClr val="3FFF00"/>
                </a:solidFill>
              </c:spPr>
            </c:marker>
          </c:dPt>
          <c:dPt>
            <c:idx val="1047"/>
            <c:marker>
              <c:spPr>
                <a:solidFill>
                  <a:srgbClr val="3FFF00"/>
                </a:solidFill>
              </c:spPr>
            </c:marker>
          </c:dPt>
          <c:dPt>
            <c:idx val="1048"/>
            <c:marker>
              <c:spPr>
                <a:solidFill>
                  <a:srgbClr val="3FFF00"/>
                </a:solidFill>
              </c:spPr>
            </c:marker>
          </c:dPt>
          <c:dPt>
            <c:idx val="1049"/>
            <c:marker>
              <c:spPr>
                <a:solidFill>
                  <a:srgbClr val="3FFF00"/>
                </a:solidFill>
              </c:spPr>
            </c:marker>
          </c:dPt>
          <c:dPt>
            <c:idx val="1050"/>
            <c:marker>
              <c:spPr>
                <a:solidFill>
                  <a:srgbClr val="3EFF00"/>
                </a:solidFill>
              </c:spPr>
            </c:marker>
          </c:dPt>
          <c:dPt>
            <c:idx val="1051"/>
            <c:marker>
              <c:spPr>
                <a:solidFill>
                  <a:srgbClr val="3EFF00"/>
                </a:solidFill>
              </c:spPr>
            </c:marker>
          </c:dPt>
          <c:dPt>
            <c:idx val="1052"/>
            <c:marker>
              <c:spPr>
                <a:solidFill>
                  <a:srgbClr val="3EFF00"/>
                </a:solidFill>
              </c:spPr>
            </c:marker>
          </c:dPt>
          <c:dPt>
            <c:idx val="1053"/>
            <c:marker>
              <c:spPr>
                <a:solidFill>
                  <a:srgbClr val="3EFF00"/>
                </a:solidFill>
              </c:spPr>
            </c:marker>
          </c:dPt>
          <c:dPt>
            <c:idx val="1054"/>
            <c:marker>
              <c:spPr>
                <a:solidFill>
                  <a:srgbClr val="3EFF00"/>
                </a:solidFill>
              </c:spPr>
            </c:marker>
          </c:dPt>
          <c:dPt>
            <c:idx val="1055"/>
            <c:marker>
              <c:spPr>
                <a:solidFill>
                  <a:srgbClr val="3EFF00"/>
                </a:solidFill>
              </c:spPr>
            </c:marker>
          </c:dPt>
          <c:dPt>
            <c:idx val="1056"/>
            <c:marker>
              <c:spPr>
                <a:solidFill>
                  <a:srgbClr val="3DFF00"/>
                </a:solidFill>
              </c:spPr>
            </c:marker>
          </c:dPt>
          <c:dPt>
            <c:idx val="1057"/>
            <c:marker>
              <c:spPr>
                <a:solidFill>
                  <a:srgbClr val="3DFF00"/>
                </a:solidFill>
              </c:spPr>
            </c:marker>
          </c:dPt>
          <c:dPt>
            <c:idx val="1058"/>
            <c:marker>
              <c:spPr>
                <a:solidFill>
                  <a:srgbClr val="3DFF00"/>
                </a:solidFill>
              </c:spPr>
            </c:marker>
          </c:dPt>
          <c:dPt>
            <c:idx val="1059"/>
            <c:marker>
              <c:spPr>
                <a:solidFill>
                  <a:srgbClr val="3DFF00"/>
                </a:solidFill>
              </c:spPr>
            </c:marker>
          </c:dPt>
          <c:dPt>
            <c:idx val="1060"/>
            <c:marker>
              <c:spPr>
                <a:solidFill>
                  <a:srgbClr val="3DFF00"/>
                </a:solidFill>
              </c:spPr>
            </c:marker>
          </c:dPt>
          <c:dPt>
            <c:idx val="1061"/>
            <c:marker>
              <c:spPr>
                <a:solidFill>
                  <a:srgbClr val="3CFF00"/>
                </a:solidFill>
              </c:spPr>
            </c:marker>
          </c:dPt>
          <c:dPt>
            <c:idx val="1062"/>
            <c:marker>
              <c:spPr>
                <a:solidFill>
                  <a:srgbClr val="3CFF00"/>
                </a:solidFill>
              </c:spPr>
            </c:marker>
          </c:dPt>
          <c:dPt>
            <c:idx val="1063"/>
            <c:marker>
              <c:spPr>
                <a:solidFill>
                  <a:srgbClr val="3CFF00"/>
                </a:solidFill>
              </c:spPr>
            </c:marker>
          </c:dPt>
          <c:dPt>
            <c:idx val="1064"/>
            <c:marker>
              <c:spPr>
                <a:solidFill>
                  <a:srgbClr val="3CFF00"/>
                </a:solidFill>
              </c:spPr>
            </c:marker>
          </c:dPt>
          <c:dPt>
            <c:idx val="1065"/>
            <c:marker>
              <c:spPr>
                <a:solidFill>
                  <a:srgbClr val="3CFF00"/>
                </a:solidFill>
              </c:spPr>
            </c:marker>
          </c:dPt>
          <c:dPt>
            <c:idx val="1066"/>
            <c:marker>
              <c:spPr>
                <a:solidFill>
                  <a:srgbClr val="3CFF00"/>
                </a:solidFill>
              </c:spPr>
            </c:marker>
          </c:dPt>
          <c:dPt>
            <c:idx val="1067"/>
            <c:marker>
              <c:spPr>
                <a:solidFill>
                  <a:srgbClr val="3BFF00"/>
                </a:solidFill>
              </c:spPr>
            </c:marker>
          </c:dPt>
          <c:dPt>
            <c:idx val="1068"/>
            <c:marker>
              <c:spPr>
                <a:solidFill>
                  <a:srgbClr val="3BFF00"/>
                </a:solidFill>
              </c:spPr>
            </c:marker>
          </c:dPt>
          <c:dPt>
            <c:idx val="1069"/>
            <c:marker>
              <c:spPr>
                <a:solidFill>
                  <a:srgbClr val="3BFF00"/>
                </a:solidFill>
              </c:spPr>
            </c:marker>
          </c:dPt>
          <c:dPt>
            <c:idx val="1070"/>
            <c:marker>
              <c:spPr>
                <a:solidFill>
                  <a:srgbClr val="3BFF00"/>
                </a:solidFill>
              </c:spPr>
            </c:marker>
          </c:dPt>
          <c:dPt>
            <c:idx val="1071"/>
            <c:marker>
              <c:spPr>
                <a:solidFill>
                  <a:srgbClr val="3BFF00"/>
                </a:solidFill>
              </c:spPr>
            </c:marker>
          </c:dPt>
          <c:dPt>
            <c:idx val="1072"/>
            <c:marker>
              <c:spPr>
                <a:solidFill>
                  <a:srgbClr val="3AFF00"/>
                </a:solidFill>
              </c:spPr>
            </c:marker>
          </c:dPt>
          <c:dPt>
            <c:idx val="1073"/>
            <c:marker>
              <c:spPr>
                <a:solidFill>
                  <a:srgbClr val="3AFF00"/>
                </a:solidFill>
              </c:spPr>
            </c:marker>
          </c:dPt>
          <c:dPt>
            <c:idx val="1074"/>
            <c:marker>
              <c:spPr>
                <a:solidFill>
                  <a:srgbClr val="3AFF00"/>
                </a:solidFill>
              </c:spPr>
            </c:marker>
          </c:dPt>
          <c:dPt>
            <c:idx val="1075"/>
            <c:marker>
              <c:spPr>
                <a:solidFill>
                  <a:srgbClr val="3AFF00"/>
                </a:solidFill>
              </c:spPr>
            </c:marker>
          </c:dPt>
          <c:dPt>
            <c:idx val="1076"/>
            <c:marker>
              <c:spPr>
                <a:solidFill>
                  <a:srgbClr val="3AFF00"/>
                </a:solidFill>
              </c:spPr>
            </c:marker>
          </c:dPt>
          <c:dPt>
            <c:idx val="1077"/>
            <c:marker>
              <c:spPr>
                <a:solidFill>
                  <a:srgbClr val="39FF00"/>
                </a:solidFill>
              </c:spPr>
            </c:marker>
          </c:dPt>
          <c:dPt>
            <c:idx val="1078"/>
            <c:marker>
              <c:spPr>
                <a:solidFill>
                  <a:srgbClr val="39FF00"/>
                </a:solidFill>
              </c:spPr>
            </c:marker>
          </c:dPt>
          <c:dPt>
            <c:idx val="1079"/>
            <c:marker>
              <c:spPr>
                <a:solidFill>
                  <a:srgbClr val="39FF00"/>
                </a:solidFill>
              </c:spPr>
            </c:marker>
          </c:dPt>
          <c:dPt>
            <c:idx val="1080"/>
            <c:marker>
              <c:spPr>
                <a:solidFill>
                  <a:srgbClr val="39FF00"/>
                </a:solidFill>
              </c:spPr>
            </c:marker>
          </c:dPt>
          <c:dPt>
            <c:idx val="1081"/>
            <c:marker>
              <c:spPr>
                <a:solidFill>
                  <a:srgbClr val="39FF00"/>
                </a:solidFill>
              </c:spPr>
            </c:marker>
          </c:dPt>
          <c:dPt>
            <c:idx val="1082"/>
            <c:marker>
              <c:spPr>
                <a:solidFill>
                  <a:srgbClr val="39FF00"/>
                </a:solidFill>
              </c:spPr>
            </c:marker>
          </c:dPt>
          <c:dPt>
            <c:idx val="1083"/>
            <c:marker>
              <c:spPr>
                <a:solidFill>
                  <a:srgbClr val="38FF00"/>
                </a:solidFill>
              </c:spPr>
            </c:marker>
          </c:dPt>
          <c:dPt>
            <c:idx val="1084"/>
            <c:marker>
              <c:spPr>
                <a:solidFill>
                  <a:srgbClr val="38FF00"/>
                </a:solidFill>
              </c:spPr>
            </c:marker>
          </c:dPt>
          <c:dPt>
            <c:idx val="1085"/>
            <c:marker>
              <c:spPr>
                <a:solidFill>
                  <a:srgbClr val="38FF00"/>
                </a:solidFill>
              </c:spPr>
            </c:marker>
          </c:dPt>
          <c:dPt>
            <c:idx val="1086"/>
            <c:marker>
              <c:spPr>
                <a:solidFill>
                  <a:srgbClr val="38FF00"/>
                </a:solidFill>
              </c:spPr>
            </c:marker>
          </c:dPt>
          <c:dPt>
            <c:idx val="1087"/>
            <c:marker>
              <c:spPr>
                <a:solidFill>
                  <a:srgbClr val="38FF00"/>
                </a:solidFill>
              </c:spPr>
            </c:marker>
          </c:dPt>
          <c:dPt>
            <c:idx val="1088"/>
            <c:marker>
              <c:spPr>
                <a:solidFill>
                  <a:srgbClr val="37FF00"/>
                </a:solidFill>
              </c:spPr>
            </c:marker>
          </c:dPt>
          <c:dPt>
            <c:idx val="1089"/>
            <c:marker>
              <c:spPr>
                <a:solidFill>
                  <a:srgbClr val="37FF00"/>
                </a:solidFill>
              </c:spPr>
            </c:marker>
          </c:dPt>
          <c:dPt>
            <c:idx val="1090"/>
            <c:marker>
              <c:spPr>
                <a:solidFill>
                  <a:srgbClr val="37FF00"/>
                </a:solidFill>
              </c:spPr>
            </c:marker>
          </c:dPt>
          <c:dPt>
            <c:idx val="1091"/>
            <c:marker>
              <c:spPr>
                <a:solidFill>
                  <a:srgbClr val="37FF00"/>
                </a:solidFill>
              </c:spPr>
            </c:marker>
          </c:dPt>
          <c:dPt>
            <c:idx val="1092"/>
            <c:marker>
              <c:spPr>
                <a:solidFill>
                  <a:srgbClr val="37FF00"/>
                </a:solidFill>
              </c:spPr>
            </c:marker>
          </c:dPt>
          <c:dPt>
            <c:idx val="1093"/>
            <c:marker>
              <c:spPr>
                <a:solidFill>
                  <a:srgbClr val="37FF00"/>
                </a:solidFill>
              </c:spPr>
            </c:marker>
          </c:dPt>
          <c:dPt>
            <c:idx val="1094"/>
            <c:marker>
              <c:spPr>
                <a:solidFill>
                  <a:srgbClr val="36FF00"/>
                </a:solidFill>
              </c:spPr>
            </c:marker>
          </c:dPt>
          <c:dPt>
            <c:idx val="1095"/>
            <c:marker>
              <c:spPr>
                <a:solidFill>
                  <a:srgbClr val="36FF00"/>
                </a:solidFill>
              </c:spPr>
            </c:marker>
          </c:dPt>
          <c:dPt>
            <c:idx val="1096"/>
            <c:marker>
              <c:spPr>
                <a:solidFill>
                  <a:srgbClr val="36FF00"/>
                </a:solidFill>
              </c:spPr>
            </c:marker>
          </c:dPt>
          <c:dPt>
            <c:idx val="1097"/>
            <c:marker>
              <c:spPr>
                <a:solidFill>
                  <a:srgbClr val="36FF00"/>
                </a:solidFill>
              </c:spPr>
            </c:marker>
          </c:dPt>
          <c:dPt>
            <c:idx val="1098"/>
            <c:marker>
              <c:spPr>
                <a:solidFill>
                  <a:srgbClr val="36FF00"/>
                </a:solidFill>
              </c:spPr>
            </c:marker>
          </c:dPt>
          <c:dPt>
            <c:idx val="1099"/>
            <c:marker>
              <c:spPr>
                <a:solidFill>
                  <a:srgbClr val="35FF00"/>
                </a:solidFill>
              </c:spPr>
            </c:marker>
          </c:dPt>
          <c:dPt>
            <c:idx val="1100"/>
            <c:marker>
              <c:spPr>
                <a:solidFill>
                  <a:srgbClr val="35FF00"/>
                </a:solidFill>
              </c:spPr>
            </c:marker>
          </c:dPt>
          <c:dPt>
            <c:idx val="1101"/>
            <c:marker>
              <c:spPr>
                <a:solidFill>
                  <a:srgbClr val="35FF00"/>
                </a:solidFill>
              </c:spPr>
            </c:marker>
          </c:dPt>
          <c:dPt>
            <c:idx val="1102"/>
            <c:marker>
              <c:spPr>
                <a:solidFill>
                  <a:srgbClr val="35FF00"/>
                </a:solidFill>
              </c:spPr>
            </c:marker>
          </c:dPt>
          <c:dPt>
            <c:idx val="1103"/>
            <c:marker>
              <c:spPr>
                <a:solidFill>
                  <a:srgbClr val="35FF00"/>
                </a:solidFill>
              </c:spPr>
            </c:marker>
          </c:dPt>
          <c:dPt>
            <c:idx val="1104"/>
            <c:marker>
              <c:spPr>
                <a:solidFill>
                  <a:srgbClr val="35FF00"/>
                </a:solidFill>
              </c:spPr>
            </c:marker>
          </c:dPt>
          <c:dPt>
            <c:idx val="1105"/>
            <c:marker>
              <c:spPr>
                <a:solidFill>
                  <a:srgbClr val="34FF00"/>
                </a:solidFill>
              </c:spPr>
            </c:marker>
          </c:dPt>
          <c:dPt>
            <c:idx val="1106"/>
            <c:marker>
              <c:spPr>
                <a:solidFill>
                  <a:srgbClr val="34FF00"/>
                </a:solidFill>
              </c:spPr>
            </c:marker>
          </c:dPt>
          <c:dPt>
            <c:idx val="1107"/>
            <c:marker>
              <c:spPr>
                <a:solidFill>
                  <a:srgbClr val="34FF00"/>
                </a:solidFill>
              </c:spPr>
            </c:marker>
          </c:dPt>
          <c:dPt>
            <c:idx val="1108"/>
            <c:marker>
              <c:spPr>
                <a:solidFill>
                  <a:srgbClr val="34FF00"/>
                </a:solidFill>
              </c:spPr>
            </c:marker>
          </c:dPt>
          <c:dPt>
            <c:idx val="1109"/>
            <c:marker>
              <c:spPr>
                <a:solidFill>
                  <a:srgbClr val="34FF00"/>
                </a:solidFill>
              </c:spPr>
            </c:marker>
          </c:dPt>
          <c:dPt>
            <c:idx val="1110"/>
            <c:marker>
              <c:spPr>
                <a:solidFill>
                  <a:srgbClr val="33FF00"/>
                </a:solidFill>
              </c:spPr>
            </c:marker>
          </c:dPt>
          <c:dPt>
            <c:idx val="1111"/>
            <c:marker>
              <c:spPr>
                <a:solidFill>
                  <a:srgbClr val="33FF00"/>
                </a:solidFill>
              </c:spPr>
            </c:marker>
          </c:dPt>
          <c:dPt>
            <c:idx val="1112"/>
            <c:marker>
              <c:spPr>
                <a:solidFill>
                  <a:srgbClr val="33FF00"/>
                </a:solidFill>
              </c:spPr>
            </c:marker>
          </c:dPt>
          <c:dPt>
            <c:idx val="1113"/>
            <c:marker>
              <c:spPr>
                <a:solidFill>
                  <a:srgbClr val="33FF00"/>
                </a:solidFill>
              </c:spPr>
            </c:marker>
          </c:dPt>
          <c:dPt>
            <c:idx val="1114"/>
            <c:marker>
              <c:spPr>
                <a:solidFill>
                  <a:srgbClr val="33FF00"/>
                </a:solidFill>
              </c:spPr>
            </c:marker>
          </c:dPt>
          <c:dPt>
            <c:idx val="1115"/>
            <c:marker>
              <c:spPr>
                <a:solidFill>
                  <a:srgbClr val="33FF00"/>
                </a:solidFill>
              </c:spPr>
            </c:marker>
          </c:dPt>
          <c:dPt>
            <c:idx val="1116"/>
            <c:marker>
              <c:spPr>
                <a:solidFill>
                  <a:srgbClr val="32FF00"/>
                </a:solidFill>
              </c:spPr>
            </c:marker>
          </c:dPt>
          <c:dPt>
            <c:idx val="1117"/>
            <c:marker>
              <c:spPr>
                <a:solidFill>
                  <a:srgbClr val="32FF00"/>
                </a:solidFill>
              </c:spPr>
            </c:marker>
          </c:dPt>
          <c:dPt>
            <c:idx val="1118"/>
            <c:marker>
              <c:spPr>
                <a:solidFill>
                  <a:srgbClr val="32FF00"/>
                </a:solidFill>
              </c:spPr>
            </c:marker>
          </c:dPt>
          <c:dPt>
            <c:idx val="1119"/>
            <c:marker>
              <c:spPr>
                <a:solidFill>
                  <a:srgbClr val="32FF00"/>
                </a:solidFill>
              </c:spPr>
            </c:marker>
          </c:dPt>
          <c:dPt>
            <c:idx val="1120"/>
            <c:marker>
              <c:spPr>
                <a:solidFill>
                  <a:srgbClr val="32FF00"/>
                </a:solidFill>
              </c:spPr>
            </c:marker>
          </c:dPt>
          <c:dPt>
            <c:idx val="1121"/>
            <c:marker>
              <c:spPr>
                <a:solidFill>
                  <a:srgbClr val="31FF00"/>
                </a:solidFill>
              </c:spPr>
            </c:marker>
          </c:dPt>
          <c:dPt>
            <c:idx val="1122"/>
            <c:marker>
              <c:spPr>
                <a:solidFill>
                  <a:srgbClr val="31FF00"/>
                </a:solidFill>
              </c:spPr>
            </c:marker>
          </c:dPt>
          <c:dPt>
            <c:idx val="1123"/>
            <c:marker>
              <c:spPr>
                <a:solidFill>
                  <a:srgbClr val="31FF00"/>
                </a:solidFill>
              </c:spPr>
            </c:marker>
          </c:dPt>
          <c:dPt>
            <c:idx val="1124"/>
            <c:marker>
              <c:spPr>
                <a:solidFill>
                  <a:srgbClr val="31FF00"/>
                </a:solidFill>
              </c:spPr>
            </c:marker>
          </c:dPt>
          <c:dPt>
            <c:idx val="1125"/>
            <c:marker>
              <c:spPr>
                <a:solidFill>
                  <a:srgbClr val="31FF00"/>
                </a:solidFill>
              </c:spPr>
            </c:marker>
          </c:dPt>
          <c:dPt>
            <c:idx val="1126"/>
            <c:marker>
              <c:spPr>
                <a:solidFill>
                  <a:srgbClr val="31FF00"/>
                </a:solidFill>
              </c:spPr>
            </c:marker>
          </c:dPt>
          <c:dPt>
            <c:idx val="1127"/>
            <c:marker>
              <c:spPr>
                <a:solidFill>
                  <a:srgbClr val="30FF00"/>
                </a:solidFill>
              </c:spPr>
            </c:marker>
          </c:dPt>
          <c:dPt>
            <c:idx val="1128"/>
            <c:marker>
              <c:spPr>
                <a:solidFill>
                  <a:srgbClr val="30FF00"/>
                </a:solidFill>
              </c:spPr>
            </c:marker>
          </c:dPt>
          <c:dPt>
            <c:idx val="1129"/>
            <c:marker>
              <c:spPr>
                <a:solidFill>
                  <a:srgbClr val="30FF00"/>
                </a:solidFill>
              </c:spPr>
            </c:marker>
          </c:dPt>
          <c:dPt>
            <c:idx val="1130"/>
            <c:marker>
              <c:spPr>
                <a:solidFill>
                  <a:srgbClr val="30FF00"/>
                </a:solidFill>
              </c:spPr>
            </c:marker>
          </c:dPt>
          <c:dPt>
            <c:idx val="1131"/>
            <c:marker>
              <c:spPr>
                <a:solidFill>
                  <a:srgbClr val="30FF00"/>
                </a:solidFill>
              </c:spPr>
            </c:marker>
          </c:dPt>
          <c:dPt>
            <c:idx val="1132"/>
            <c:marker>
              <c:spPr>
                <a:solidFill>
                  <a:srgbClr val="2FFF00"/>
                </a:solidFill>
              </c:spPr>
            </c:marker>
          </c:dPt>
          <c:dPt>
            <c:idx val="1133"/>
            <c:marker>
              <c:spPr>
                <a:solidFill>
                  <a:srgbClr val="2FFF00"/>
                </a:solidFill>
              </c:spPr>
            </c:marker>
          </c:dPt>
          <c:dPt>
            <c:idx val="1134"/>
            <c:marker>
              <c:spPr>
                <a:solidFill>
                  <a:srgbClr val="2FFF00"/>
                </a:solidFill>
              </c:spPr>
            </c:marker>
          </c:dPt>
          <c:dPt>
            <c:idx val="1135"/>
            <c:marker>
              <c:spPr>
                <a:solidFill>
                  <a:srgbClr val="2FFF00"/>
                </a:solidFill>
              </c:spPr>
            </c:marker>
          </c:dPt>
          <c:dPt>
            <c:idx val="1136"/>
            <c:marker>
              <c:spPr>
                <a:solidFill>
                  <a:srgbClr val="2FFF00"/>
                </a:solidFill>
              </c:spPr>
            </c:marker>
          </c:dPt>
          <c:dPt>
            <c:idx val="1137"/>
            <c:marker>
              <c:spPr>
                <a:solidFill>
                  <a:srgbClr val="2FFF00"/>
                </a:solidFill>
              </c:spPr>
            </c:marker>
          </c:dPt>
          <c:dPt>
            <c:idx val="1138"/>
            <c:marker>
              <c:spPr>
                <a:solidFill>
                  <a:srgbClr val="2EFF00"/>
                </a:solidFill>
              </c:spPr>
            </c:marker>
          </c:dPt>
          <c:dPt>
            <c:idx val="1139"/>
            <c:marker>
              <c:spPr>
                <a:solidFill>
                  <a:srgbClr val="2EFF00"/>
                </a:solidFill>
              </c:spPr>
            </c:marker>
          </c:dPt>
          <c:dPt>
            <c:idx val="1140"/>
            <c:marker>
              <c:spPr>
                <a:solidFill>
                  <a:srgbClr val="2EFF00"/>
                </a:solidFill>
              </c:spPr>
            </c:marker>
          </c:dPt>
          <c:dPt>
            <c:idx val="1141"/>
            <c:marker>
              <c:spPr>
                <a:solidFill>
                  <a:srgbClr val="2EFF00"/>
                </a:solidFill>
              </c:spPr>
            </c:marker>
          </c:dPt>
          <c:dPt>
            <c:idx val="1142"/>
            <c:marker>
              <c:spPr>
                <a:solidFill>
                  <a:srgbClr val="2EFF00"/>
                </a:solidFill>
              </c:spPr>
            </c:marker>
          </c:dPt>
          <c:dPt>
            <c:idx val="1143"/>
            <c:marker>
              <c:spPr>
                <a:solidFill>
                  <a:srgbClr val="2DFF00"/>
                </a:solidFill>
              </c:spPr>
            </c:marker>
          </c:dPt>
          <c:dPt>
            <c:idx val="1144"/>
            <c:marker>
              <c:spPr>
                <a:solidFill>
                  <a:srgbClr val="2DFF00"/>
                </a:solidFill>
              </c:spPr>
            </c:marker>
          </c:dPt>
          <c:dPt>
            <c:idx val="1145"/>
            <c:marker>
              <c:spPr>
                <a:solidFill>
                  <a:srgbClr val="2DFF00"/>
                </a:solidFill>
              </c:spPr>
            </c:marker>
          </c:dPt>
          <c:dPt>
            <c:idx val="1146"/>
            <c:marker>
              <c:spPr>
                <a:solidFill>
                  <a:srgbClr val="2DFF00"/>
                </a:solidFill>
              </c:spPr>
            </c:marker>
          </c:dPt>
          <c:dPt>
            <c:idx val="1147"/>
            <c:marker>
              <c:spPr>
                <a:solidFill>
                  <a:srgbClr val="2DFF00"/>
                </a:solidFill>
              </c:spPr>
            </c:marker>
          </c:dPt>
          <c:dPt>
            <c:idx val="1148"/>
            <c:marker>
              <c:spPr>
                <a:solidFill>
                  <a:srgbClr val="2DFF00"/>
                </a:solidFill>
              </c:spPr>
            </c:marker>
          </c:dPt>
          <c:dPt>
            <c:idx val="1149"/>
            <c:marker>
              <c:spPr>
                <a:solidFill>
                  <a:srgbClr val="2CFF00"/>
                </a:solidFill>
              </c:spPr>
            </c:marker>
          </c:dPt>
          <c:dPt>
            <c:idx val="1150"/>
            <c:marker>
              <c:spPr>
                <a:solidFill>
                  <a:srgbClr val="2CFF00"/>
                </a:solidFill>
              </c:spPr>
            </c:marker>
          </c:dPt>
          <c:dPt>
            <c:idx val="1151"/>
            <c:marker>
              <c:spPr>
                <a:solidFill>
                  <a:srgbClr val="2CFF00"/>
                </a:solidFill>
              </c:spPr>
            </c:marker>
          </c:dPt>
          <c:dPt>
            <c:idx val="1152"/>
            <c:marker>
              <c:spPr>
                <a:solidFill>
                  <a:srgbClr val="2CFF00"/>
                </a:solidFill>
              </c:spPr>
            </c:marker>
          </c:dPt>
          <c:dPt>
            <c:idx val="1153"/>
            <c:marker>
              <c:spPr>
                <a:solidFill>
                  <a:srgbClr val="2CFF00"/>
                </a:solidFill>
              </c:spPr>
            </c:marker>
          </c:dPt>
          <c:dPt>
            <c:idx val="1154"/>
            <c:marker>
              <c:spPr>
                <a:solidFill>
                  <a:srgbClr val="2BFF00"/>
                </a:solidFill>
              </c:spPr>
            </c:marker>
          </c:dPt>
          <c:dPt>
            <c:idx val="1155"/>
            <c:marker>
              <c:spPr>
                <a:solidFill>
                  <a:srgbClr val="2BFF00"/>
                </a:solidFill>
              </c:spPr>
            </c:marker>
          </c:dPt>
          <c:dPt>
            <c:idx val="1156"/>
            <c:marker>
              <c:spPr>
                <a:solidFill>
                  <a:srgbClr val="2BFF00"/>
                </a:solidFill>
              </c:spPr>
            </c:marker>
          </c:dPt>
          <c:dPt>
            <c:idx val="1157"/>
            <c:marker>
              <c:spPr>
                <a:solidFill>
                  <a:srgbClr val="2BFF00"/>
                </a:solidFill>
              </c:spPr>
            </c:marker>
          </c:dPt>
          <c:dPt>
            <c:idx val="1158"/>
            <c:marker>
              <c:spPr>
                <a:solidFill>
                  <a:srgbClr val="2BFF00"/>
                </a:solidFill>
              </c:spPr>
            </c:marker>
          </c:dPt>
          <c:dPt>
            <c:idx val="1159"/>
            <c:marker>
              <c:spPr>
                <a:solidFill>
                  <a:srgbClr val="2AFF00"/>
                </a:solidFill>
              </c:spPr>
            </c:marker>
          </c:dPt>
          <c:dPt>
            <c:idx val="1160"/>
            <c:marker>
              <c:spPr>
                <a:solidFill>
                  <a:srgbClr val="2AFF00"/>
                </a:solidFill>
              </c:spPr>
            </c:marker>
          </c:dPt>
          <c:dPt>
            <c:idx val="1161"/>
            <c:marker>
              <c:spPr>
                <a:solidFill>
                  <a:srgbClr val="2AFF00"/>
                </a:solidFill>
              </c:spPr>
            </c:marker>
          </c:dPt>
          <c:dPt>
            <c:idx val="1162"/>
            <c:marker>
              <c:spPr>
                <a:solidFill>
                  <a:srgbClr val="2AFF00"/>
                </a:solidFill>
              </c:spPr>
            </c:marker>
          </c:dPt>
          <c:dPt>
            <c:idx val="1163"/>
            <c:marker>
              <c:spPr>
                <a:solidFill>
                  <a:srgbClr val="2AFF00"/>
                </a:solidFill>
              </c:spPr>
            </c:marker>
          </c:dPt>
          <c:dPt>
            <c:idx val="1164"/>
            <c:marker>
              <c:spPr>
                <a:solidFill>
                  <a:srgbClr val="2AFF00"/>
                </a:solidFill>
              </c:spPr>
            </c:marker>
          </c:dPt>
          <c:dPt>
            <c:idx val="1165"/>
            <c:marker>
              <c:spPr>
                <a:solidFill>
                  <a:srgbClr val="29FF00"/>
                </a:solidFill>
              </c:spPr>
            </c:marker>
          </c:dPt>
          <c:dPt>
            <c:idx val="1166"/>
            <c:marker>
              <c:spPr>
                <a:solidFill>
                  <a:srgbClr val="29FF00"/>
                </a:solidFill>
              </c:spPr>
            </c:marker>
          </c:dPt>
          <c:dPt>
            <c:idx val="1167"/>
            <c:marker>
              <c:spPr>
                <a:solidFill>
                  <a:srgbClr val="29FF00"/>
                </a:solidFill>
              </c:spPr>
            </c:marker>
          </c:dPt>
          <c:dPt>
            <c:idx val="1168"/>
            <c:marker>
              <c:spPr>
                <a:solidFill>
                  <a:srgbClr val="29FF00"/>
                </a:solidFill>
              </c:spPr>
            </c:marker>
          </c:dPt>
          <c:dPt>
            <c:idx val="1169"/>
            <c:marker>
              <c:spPr>
                <a:solidFill>
                  <a:srgbClr val="29FF00"/>
                </a:solidFill>
              </c:spPr>
            </c:marker>
          </c:dPt>
          <c:dPt>
            <c:idx val="1170"/>
            <c:marker>
              <c:spPr>
                <a:solidFill>
                  <a:srgbClr val="28FF00"/>
                </a:solidFill>
              </c:spPr>
            </c:marker>
          </c:dPt>
          <c:dPt>
            <c:idx val="1171"/>
            <c:marker>
              <c:spPr>
                <a:solidFill>
                  <a:srgbClr val="28FF00"/>
                </a:solidFill>
              </c:spPr>
            </c:marker>
          </c:dPt>
          <c:dPt>
            <c:idx val="1172"/>
            <c:marker>
              <c:spPr>
                <a:solidFill>
                  <a:srgbClr val="28FF00"/>
                </a:solidFill>
              </c:spPr>
            </c:marker>
          </c:dPt>
          <c:dPt>
            <c:idx val="1173"/>
            <c:marker>
              <c:spPr>
                <a:solidFill>
                  <a:srgbClr val="28FF00"/>
                </a:solidFill>
              </c:spPr>
            </c:marker>
          </c:dPt>
          <c:dPt>
            <c:idx val="1174"/>
            <c:marker>
              <c:spPr>
                <a:solidFill>
                  <a:srgbClr val="28FF00"/>
                </a:solidFill>
              </c:spPr>
            </c:marker>
          </c:dPt>
          <c:dPt>
            <c:idx val="1175"/>
            <c:marker>
              <c:spPr>
                <a:solidFill>
                  <a:srgbClr val="28FF00"/>
                </a:solidFill>
              </c:spPr>
            </c:marker>
          </c:dPt>
          <c:dPt>
            <c:idx val="1176"/>
            <c:marker>
              <c:spPr>
                <a:solidFill>
                  <a:srgbClr val="27FF00"/>
                </a:solidFill>
              </c:spPr>
            </c:marker>
          </c:dPt>
          <c:dPt>
            <c:idx val="1177"/>
            <c:marker>
              <c:spPr>
                <a:solidFill>
                  <a:srgbClr val="27FF00"/>
                </a:solidFill>
              </c:spPr>
            </c:marker>
          </c:dPt>
          <c:dPt>
            <c:idx val="1178"/>
            <c:marker>
              <c:spPr>
                <a:solidFill>
                  <a:srgbClr val="27FF00"/>
                </a:solidFill>
              </c:spPr>
            </c:marker>
          </c:dPt>
          <c:dPt>
            <c:idx val="1179"/>
            <c:marker>
              <c:spPr>
                <a:solidFill>
                  <a:srgbClr val="27FF00"/>
                </a:solidFill>
              </c:spPr>
            </c:marker>
          </c:dPt>
          <c:dPt>
            <c:idx val="1180"/>
            <c:marker>
              <c:spPr>
                <a:solidFill>
                  <a:srgbClr val="27FF00"/>
                </a:solidFill>
              </c:spPr>
            </c:marker>
          </c:dPt>
          <c:dPt>
            <c:idx val="1181"/>
            <c:marker>
              <c:spPr>
                <a:solidFill>
                  <a:srgbClr val="26FF00"/>
                </a:solidFill>
              </c:spPr>
            </c:marker>
          </c:dPt>
          <c:dPt>
            <c:idx val="1182"/>
            <c:marker>
              <c:spPr>
                <a:solidFill>
                  <a:srgbClr val="26FF00"/>
                </a:solidFill>
              </c:spPr>
            </c:marker>
          </c:dPt>
          <c:dPt>
            <c:idx val="1183"/>
            <c:marker>
              <c:spPr>
                <a:solidFill>
                  <a:srgbClr val="26FF00"/>
                </a:solidFill>
              </c:spPr>
            </c:marker>
          </c:dPt>
          <c:dPt>
            <c:idx val="1184"/>
            <c:marker>
              <c:spPr>
                <a:solidFill>
                  <a:srgbClr val="26FF00"/>
                </a:solidFill>
              </c:spPr>
            </c:marker>
          </c:dPt>
          <c:dPt>
            <c:idx val="1185"/>
            <c:marker>
              <c:spPr>
                <a:solidFill>
                  <a:srgbClr val="26FF00"/>
                </a:solidFill>
              </c:spPr>
            </c:marker>
          </c:dPt>
          <c:dPt>
            <c:idx val="1186"/>
            <c:marker>
              <c:spPr>
                <a:solidFill>
                  <a:srgbClr val="26FF00"/>
                </a:solidFill>
              </c:spPr>
            </c:marker>
          </c:dPt>
          <c:dPt>
            <c:idx val="1187"/>
            <c:marker>
              <c:spPr>
                <a:solidFill>
                  <a:srgbClr val="25FF00"/>
                </a:solidFill>
              </c:spPr>
            </c:marker>
          </c:dPt>
          <c:dPt>
            <c:idx val="1188"/>
            <c:marker>
              <c:spPr>
                <a:solidFill>
                  <a:srgbClr val="25FF00"/>
                </a:solidFill>
              </c:spPr>
            </c:marker>
          </c:dPt>
          <c:dPt>
            <c:idx val="1189"/>
            <c:marker>
              <c:spPr>
                <a:solidFill>
                  <a:srgbClr val="25FF00"/>
                </a:solidFill>
              </c:spPr>
            </c:marker>
          </c:dPt>
          <c:dPt>
            <c:idx val="1190"/>
            <c:marker>
              <c:spPr>
                <a:solidFill>
                  <a:srgbClr val="25FF00"/>
                </a:solidFill>
              </c:spPr>
            </c:marker>
          </c:dPt>
          <c:dPt>
            <c:idx val="1191"/>
            <c:marker>
              <c:spPr>
                <a:solidFill>
                  <a:srgbClr val="25FF00"/>
                </a:solidFill>
              </c:spPr>
            </c:marker>
          </c:dPt>
          <c:dPt>
            <c:idx val="1192"/>
            <c:marker>
              <c:spPr>
                <a:solidFill>
                  <a:srgbClr val="24FF00"/>
                </a:solidFill>
              </c:spPr>
            </c:marker>
          </c:dPt>
          <c:dPt>
            <c:idx val="1193"/>
            <c:marker>
              <c:spPr>
                <a:solidFill>
                  <a:srgbClr val="24FF00"/>
                </a:solidFill>
              </c:spPr>
            </c:marker>
          </c:dPt>
          <c:dPt>
            <c:idx val="1194"/>
            <c:marker>
              <c:spPr>
                <a:solidFill>
                  <a:srgbClr val="24FF00"/>
                </a:solidFill>
              </c:spPr>
            </c:marker>
          </c:dPt>
          <c:dPt>
            <c:idx val="1195"/>
            <c:marker>
              <c:spPr>
                <a:solidFill>
                  <a:srgbClr val="24FF00"/>
                </a:solidFill>
              </c:spPr>
            </c:marker>
          </c:dPt>
          <c:dPt>
            <c:idx val="1196"/>
            <c:marker>
              <c:spPr>
                <a:solidFill>
                  <a:srgbClr val="24FF00"/>
                </a:solidFill>
              </c:spPr>
            </c:marker>
          </c:dPt>
          <c:dPt>
            <c:idx val="1197"/>
            <c:marker>
              <c:spPr>
                <a:solidFill>
                  <a:srgbClr val="24FF00"/>
                </a:solidFill>
              </c:spPr>
            </c:marker>
          </c:dPt>
          <c:dPt>
            <c:idx val="1198"/>
            <c:marker>
              <c:spPr>
                <a:solidFill>
                  <a:srgbClr val="23FF00"/>
                </a:solidFill>
              </c:spPr>
            </c:marker>
          </c:dPt>
          <c:dPt>
            <c:idx val="1199"/>
            <c:marker>
              <c:spPr>
                <a:solidFill>
                  <a:srgbClr val="23FF00"/>
                </a:solidFill>
              </c:spPr>
            </c:marker>
          </c:dPt>
          <c:dPt>
            <c:idx val="1200"/>
            <c:marker>
              <c:spPr>
                <a:solidFill>
                  <a:srgbClr val="23FF00"/>
                </a:solidFill>
              </c:spPr>
            </c:marker>
          </c:dPt>
          <c:dPt>
            <c:idx val="1201"/>
            <c:marker>
              <c:spPr>
                <a:solidFill>
                  <a:srgbClr val="23FF00"/>
                </a:solidFill>
              </c:spPr>
            </c:marker>
          </c:dPt>
          <c:dPt>
            <c:idx val="1202"/>
            <c:marker>
              <c:spPr>
                <a:solidFill>
                  <a:srgbClr val="23FF00"/>
                </a:solidFill>
              </c:spPr>
            </c:marker>
          </c:dPt>
          <c:dPt>
            <c:idx val="1203"/>
            <c:marker>
              <c:spPr>
                <a:solidFill>
                  <a:srgbClr val="22FF00"/>
                </a:solidFill>
              </c:spPr>
            </c:marker>
          </c:dPt>
          <c:dPt>
            <c:idx val="1204"/>
            <c:marker>
              <c:spPr>
                <a:solidFill>
                  <a:srgbClr val="22FF00"/>
                </a:solidFill>
              </c:spPr>
            </c:marker>
          </c:dPt>
          <c:dPt>
            <c:idx val="1205"/>
            <c:marker>
              <c:spPr>
                <a:solidFill>
                  <a:srgbClr val="22FF00"/>
                </a:solidFill>
              </c:spPr>
            </c:marker>
          </c:dPt>
          <c:dPt>
            <c:idx val="1206"/>
            <c:marker>
              <c:spPr>
                <a:solidFill>
                  <a:srgbClr val="22FF00"/>
                </a:solidFill>
              </c:spPr>
            </c:marker>
          </c:dPt>
          <c:dPt>
            <c:idx val="1207"/>
            <c:marker>
              <c:spPr>
                <a:solidFill>
                  <a:srgbClr val="22FF00"/>
                </a:solidFill>
              </c:spPr>
            </c:marker>
          </c:dPt>
          <c:dPt>
            <c:idx val="1208"/>
            <c:marker>
              <c:spPr>
                <a:solidFill>
                  <a:srgbClr val="22FF00"/>
                </a:solidFill>
              </c:spPr>
            </c:marker>
          </c:dPt>
          <c:dPt>
            <c:idx val="1209"/>
            <c:marker>
              <c:spPr>
                <a:solidFill>
                  <a:srgbClr val="21FF00"/>
                </a:solidFill>
              </c:spPr>
            </c:marker>
          </c:dPt>
          <c:dPt>
            <c:idx val="1210"/>
            <c:marker>
              <c:spPr>
                <a:solidFill>
                  <a:srgbClr val="21FF00"/>
                </a:solidFill>
              </c:spPr>
            </c:marker>
          </c:dPt>
          <c:dPt>
            <c:idx val="1211"/>
            <c:marker>
              <c:spPr>
                <a:solidFill>
                  <a:srgbClr val="21FF00"/>
                </a:solidFill>
              </c:spPr>
            </c:marker>
          </c:dPt>
          <c:dPt>
            <c:idx val="1212"/>
            <c:marker>
              <c:spPr>
                <a:solidFill>
                  <a:srgbClr val="21FF00"/>
                </a:solidFill>
              </c:spPr>
            </c:marker>
          </c:dPt>
          <c:dPt>
            <c:idx val="1213"/>
            <c:marker>
              <c:spPr>
                <a:solidFill>
                  <a:srgbClr val="21FF00"/>
                </a:solidFill>
              </c:spPr>
            </c:marker>
          </c:dPt>
          <c:dPt>
            <c:idx val="1214"/>
            <c:marker>
              <c:spPr>
                <a:solidFill>
                  <a:srgbClr val="20FF00"/>
                </a:solidFill>
              </c:spPr>
            </c:marker>
          </c:dPt>
          <c:dPt>
            <c:idx val="1215"/>
            <c:marker>
              <c:spPr>
                <a:solidFill>
                  <a:srgbClr val="20FF00"/>
                </a:solidFill>
              </c:spPr>
            </c:marker>
          </c:dPt>
          <c:dPt>
            <c:idx val="1216"/>
            <c:marker>
              <c:spPr>
                <a:solidFill>
                  <a:srgbClr val="20FF00"/>
                </a:solidFill>
              </c:spPr>
            </c:marker>
          </c:dPt>
          <c:dPt>
            <c:idx val="1217"/>
            <c:marker>
              <c:spPr>
                <a:solidFill>
                  <a:srgbClr val="20FF00"/>
                </a:solidFill>
              </c:spPr>
            </c:marker>
          </c:dPt>
          <c:dPt>
            <c:idx val="1218"/>
            <c:marker>
              <c:spPr>
                <a:solidFill>
                  <a:srgbClr val="20FF00"/>
                </a:solidFill>
              </c:spPr>
            </c:marker>
          </c:dPt>
          <c:dPt>
            <c:idx val="1219"/>
            <c:marker>
              <c:spPr>
                <a:solidFill>
                  <a:srgbClr val="20FF00"/>
                </a:solidFill>
              </c:spPr>
            </c:marker>
          </c:dPt>
          <c:dPt>
            <c:idx val="1220"/>
            <c:marker>
              <c:spPr>
                <a:solidFill>
                  <a:srgbClr val="1FFF00"/>
                </a:solidFill>
              </c:spPr>
            </c:marker>
          </c:dPt>
          <c:dPt>
            <c:idx val="1221"/>
            <c:marker>
              <c:spPr>
                <a:solidFill>
                  <a:srgbClr val="1FFF00"/>
                </a:solidFill>
              </c:spPr>
            </c:marker>
          </c:dPt>
          <c:dPt>
            <c:idx val="1222"/>
            <c:marker>
              <c:spPr>
                <a:solidFill>
                  <a:srgbClr val="1FFF00"/>
                </a:solidFill>
              </c:spPr>
            </c:marker>
          </c:dPt>
          <c:dPt>
            <c:idx val="1223"/>
            <c:marker>
              <c:spPr>
                <a:solidFill>
                  <a:srgbClr val="1FFF00"/>
                </a:solidFill>
              </c:spPr>
            </c:marker>
          </c:dPt>
          <c:dPt>
            <c:idx val="1224"/>
            <c:marker>
              <c:spPr>
                <a:solidFill>
                  <a:srgbClr val="1FFF00"/>
                </a:solidFill>
              </c:spPr>
            </c:marker>
          </c:dPt>
          <c:dPt>
            <c:idx val="1225"/>
            <c:marker>
              <c:spPr>
                <a:solidFill>
                  <a:srgbClr val="1EFF00"/>
                </a:solidFill>
              </c:spPr>
            </c:marker>
          </c:dPt>
          <c:dPt>
            <c:idx val="1226"/>
            <c:marker>
              <c:spPr>
                <a:solidFill>
                  <a:srgbClr val="1EFF00"/>
                </a:solidFill>
              </c:spPr>
            </c:marker>
          </c:dPt>
          <c:dPt>
            <c:idx val="1227"/>
            <c:marker>
              <c:spPr>
                <a:solidFill>
                  <a:srgbClr val="1EFF00"/>
                </a:solidFill>
              </c:spPr>
            </c:marker>
          </c:dPt>
          <c:dPt>
            <c:idx val="1228"/>
            <c:marker>
              <c:spPr>
                <a:solidFill>
                  <a:srgbClr val="1EFF00"/>
                </a:solidFill>
              </c:spPr>
            </c:marker>
          </c:dPt>
          <c:dPt>
            <c:idx val="1229"/>
            <c:marker>
              <c:spPr>
                <a:solidFill>
                  <a:srgbClr val="1EFF00"/>
                </a:solidFill>
              </c:spPr>
            </c:marker>
          </c:dPt>
          <c:dPt>
            <c:idx val="1230"/>
            <c:marker>
              <c:spPr>
                <a:solidFill>
                  <a:srgbClr val="1EFF00"/>
                </a:solidFill>
              </c:spPr>
            </c:marker>
          </c:dPt>
          <c:dPt>
            <c:idx val="1231"/>
            <c:marker>
              <c:spPr>
                <a:solidFill>
                  <a:srgbClr val="1DFF00"/>
                </a:solidFill>
              </c:spPr>
            </c:marker>
          </c:dPt>
          <c:dPt>
            <c:idx val="1232"/>
            <c:marker>
              <c:spPr>
                <a:solidFill>
                  <a:srgbClr val="1DFF00"/>
                </a:solidFill>
              </c:spPr>
            </c:marker>
          </c:dPt>
          <c:dPt>
            <c:idx val="1233"/>
            <c:marker>
              <c:spPr>
                <a:solidFill>
                  <a:srgbClr val="1DFF00"/>
                </a:solidFill>
              </c:spPr>
            </c:marker>
          </c:dPt>
          <c:dPt>
            <c:idx val="1234"/>
            <c:marker>
              <c:spPr>
                <a:solidFill>
                  <a:srgbClr val="1DFF00"/>
                </a:solidFill>
              </c:spPr>
            </c:marker>
          </c:dPt>
          <c:dPt>
            <c:idx val="1235"/>
            <c:marker>
              <c:spPr>
                <a:solidFill>
                  <a:srgbClr val="1DFF00"/>
                </a:solidFill>
              </c:spPr>
            </c:marker>
          </c:dPt>
          <c:dPt>
            <c:idx val="1236"/>
            <c:marker>
              <c:spPr>
                <a:solidFill>
                  <a:srgbClr val="1CFF00"/>
                </a:solidFill>
              </c:spPr>
            </c:marker>
          </c:dPt>
          <c:dPt>
            <c:idx val="1237"/>
            <c:marker>
              <c:spPr>
                <a:solidFill>
                  <a:srgbClr val="1CFF00"/>
                </a:solidFill>
              </c:spPr>
            </c:marker>
          </c:dPt>
          <c:dPt>
            <c:idx val="1238"/>
            <c:marker>
              <c:spPr>
                <a:solidFill>
                  <a:srgbClr val="1CFF00"/>
                </a:solidFill>
              </c:spPr>
            </c:marker>
          </c:dPt>
          <c:dPt>
            <c:idx val="1239"/>
            <c:marker>
              <c:spPr>
                <a:solidFill>
                  <a:srgbClr val="1CFF00"/>
                </a:solidFill>
              </c:spPr>
            </c:marker>
          </c:dPt>
          <c:dPt>
            <c:idx val="1240"/>
            <c:marker>
              <c:spPr>
                <a:solidFill>
                  <a:srgbClr val="1CFF00"/>
                </a:solidFill>
              </c:spPr>
            </c:marker>
          </c:dPt>
          <c:dPt>
            <c:idx val="1241"/>
            <c:marker>
              <c:spPr>
                <a:solidFill>
                  <a:srgbClr val="1BFF00"/>
                </a:solidFill>
              </c:spPr>
            </c:marker>
          </c:dPt>
          <c:dPt>
            <c:idx val="1242"/>
            <c:marker>
              <c:spPr>
                <a:solidFill>
                  <a:srgbClr val="1BFF00"/>
                </a:solidFill>
              </c:spPr>
            </c:marker>
          </c:dPt>
          <c:dPt>
            <c:idx val="1243"/>
            <c:marker>
              <c:spPr>
                <a:solidFill>
                  <a:srgbClr val="1BFF00"/>
                </a:solidFill>
              </c:spPr>
            </c:marker>
          </c:dPt>
          <c:dPt>
            <c:idx val="1244"/>
            <c:marker>
              <c:spPr>
                <a:solidFill>
                  <a:srgbClr val="1BFF00"/>
                </a:solidFill>
              </c:spPr>
            </c:marker>
          </c:dPt>
          <c:dPt>
            <c:idx val="1245"/>
            <c:marker>
              <c:spPr>
                <a:solidFill>
                  <a:srgbClr val="1BFF00"/>
                </a:solidFill>
              </c:spPr>
            </c:marker>
          </c:dPt>
          <c:dPt>
            <c:idx val="1246"/>
            <c:marker>
              <c:spPr>
                <a:solidFill>
                  <a:srgbClr val="1BFF00"/>
                </a:solidFill>
              </c:spPr>
            </c:marker>
          </c:dPt>
          <c:dPt>
            <c:idx val="1247"/>
            <c:marker>
              <c:spPr>
                <a:solidFill>
                  <a:srgbClr val="1AFF00"/>
                </a:solidFill>
              </c:spPr>
            </c:marker>
          </c:dPt>
          <c:dPt>
            <c:idx val="1248"/>
            <c:marker>
              <c:spPr>
                <a:solidFill>
                  <a:srgbClr val="1AFF00"/>
                </a:solidFill>
              </c:spPr>
            </c:marker>
          </c:dPt>
          <c:dPt>
            <c:idx val="1249"/>
            <c:marker>
              <c:spPr>
                <a:solidFill>
                  <a:srgbClr val="1AFF00"/>
                </a:solidFill>
              </c:spPr>
            </c:marker>
          </c:dPt>
          <c:dPt>
            <c:idx val="1250"/>
            <c:marker>
              <c:spPr>
                <a:solidFill>
                  <a:srgbClr val="1AFF00"/>
                </a:solidFill>
              </c:spPr>
            </c:marker>
          </c:dPt>
          <c:dPt>
            <c:idx val="1251"/>
            <c:marker>
              <c:spPr>
                <a:solidFill>
                  <a:srgbClr val="1AFF00"/>
                </a:solidFill>
              </c:spPr>
            </c:marker>
          </c:dPt>
          <c:dPt>
            <c:idx val="1252"/>
            <c:marker>
              <c:spPr>
                <a:solidFill>
                  <a:srgbClr val="19FF00"/>
                </a:solidFill>
              </c:spPr>
            </c:marker>
          </c:dPt>
          <c:dPt>
            <c:idx val="1253"/>
            <c:marker>
              <c:spPr>
                <a:solidFill>
                  <a:srgbClr val="19FF00"/>
                </a:solidFill>
              </c:spPr>
            </c:marker>
          </c:dPt>
          <c:dPt>
            <c:idx val="1254"/>
            <c:marker>
              <c:spPr>
                <a:solidFill>
                  <a:srgbClr val="19FF00"/>
                </a:solidFill>
              </c:spPr>
            </c:marker>
          </c:dPt>
          <c:dPt>
            <c:idx val="1255"/>
            <c:marker>
              <c:spPr>
                <a:solidFill>
                  <a:srgbClr val="19FF00"/>
                </a:solidFill>
              </c:spPr>
            </c:marker>
          </c:dPt>
          <c:dPt>
            <c:idx val="1256"/>
            <c:marker>
              <c:spPr>
                <a:solidFill>
                  <a:srgbClr val="19FF00"/>
                </a:solidFill>
              </c:spPr>
            </c:marker>
          </c:dPt>
          <c:dPt>
            <c:idx val="1257"/>
            <c:marker>
              <c:spPr>
                <a:solidFill>
                  <a:srgbClr val="19FF00"/>
                </a:solidFill>
              </c:spPr>
            </c:marker>
          </c:dPt>
          <c:dPt>
            <c:idx val="1258"/>
            <c:marker>
              <c:spPr>
                <a:solidFill>
                  <a:srgbClr val="18FF00"/>
                </a:solidFill>
              </c:spPr>
            </c:marker>
          </c:dPt>
          <c:dPt>
            <c:idx val="1259"/>
            <c:marker>
              <c:spPr>
                <a:solidFill>
                  <a:srgbClr val="18FF00"/>
                </a:solidFill>
              </c:spPr>
            </c:marker>
          </c:dPt>
          <c:dPt>
            <c:idx val="1260"/>
            <c:marker>
              <c:spPr>
                <a:solidFill>
                  <a:srgbClr val="18FF00"/>
                </a:solidFill>
              </c:spPr>
            </c:marker>
          </c:dPt>
          <c:dPt>
            <c:idx val="1261"/>
            <c:marker>
              <c:spPr>
                <a:solidFill>
                  <a:srgbClr val="18FF00"/>
                </a:solidFill>
              </c:spPr>
            </c:marker>
          </c:dPt>
          <c:dPt>
            <c:idx val="1262"/>
            <c:marker>
              <c:spPr>
                <a:solidFill>
                  <a:srgbClr val="18FF00"/>
                </a:solidFill>
              </c:spPr>
            </c:marker>
          </c:dPt>
          <c:dPt>
            <c:idx val="1263"/>
            <c:marker>
              <c:spPr>
                <a:solidFill>
                  <a:srgbClr val="17FF00"/>
                </a:solidFill>
              </c:spPr>
            </c:marker>
          </c:dPt>
          <c:dPt>
            <c:idx val="1264"/>
            <c:marker>
              <c:spPr>
                <a:solidFill>
                  <a:srgbClr val="17FF00"/>
                </a:solidFill>
              </c:spPr>
            </c:marker>
          </c:dPt>
          <c:dPt>
            <c:idx val="1265"/>
            <c:marker>
              <c:spPr>
                <a:solidFill>
                  <a:srgbClr val="17FF00"/>
                </a:solidFill>
              </c:spPr>
            </c:marker>
          </c:dPt>
          <c:dPt>
            <c:idx val="1266"/>
            <c:marker>
              <c:spPr>
                <a:solidFill>
                  <a:srgbClr val="17FF00"/>
                </a:solidFill>
              </c:spPr>
            </c:marker>
          </c:dPt>
          <c:dPt>
            <c:idx val="1267"/>
            <c:marker>
              <c:spPr>
                <a:solidFill>
                  <a:srgbClr val="17FF00"/>
                </a:solidFill>
              </c:spPr>
            </c:marker>
          </c:dPt>
          <c:dPt>
            <c:idx val="1268"/>
            <c:marker>
              <c:spPr>
                <a:solidFill>
                  <a:srgbClr val="17FF00"/>
                </a:solidFill>
              </c:spPr>
            </c:marker>
          </c:dPt>
          <c:dPt>
            <c:idx val="1269"/>
            <c:marker>
              <c:spPr>
                <a:solidFill>
                  <a:srgbClr val="16FF00"/>
                </a:solidFill>
              </c:spPr>
            </c:marker>
          </c:dPt>
          <c:dPt>
            <c:idx val="1270"/>
            <c:marker>
              <c:spPr>
                <a:solidFill>
                  <a:srgbClr val="16FF00"/>
                </a:solidFill>
              </c:spPr>
            </c:marker>
          </c:dPt>
          <c:dPt>
            <c:idx val="1271"/>
            <c:marker>
              <c:spPr>
                <a:solidFill>
                  <a:srgbClr val="16FF00"/>
                </a:solidFill>
              </c:spPr>
            </c:marker>
          </c:dPt>
          <c:dPt>
            <c:idx val="1272"/>
            <c:marker>
              <c:spPr>
                <a:solidFill>
                  <a:srgbClr val="16FF00"/>
                </a:solidFill>
              </c:spPr>
            </c:marker>
          </c:dPt>
          <c:dPt>
            <c:idx val="1273"/>
            <c:marker>
              <c:spPr>
                <a:solidFill>
                  <a:srgbClr val="16FF00"/>
                </a:solidFill>
              </c:spPr>
            </c:marker>
          </c:dPt>
          <c:dPt>
            <c:idx val="1274"/>
            <c:marker>
              <c:spPr>
                <a:solidFill>
                  <a:srgbClr val="15FF00"/>
                </a:solidFill>
              </c:spPr>
            </c:marker>
          </c:dPt>
          <c:dPt>
            <c:idx val="1275"/>
            <c:marker>
              <c:spPr>
                <a:solidFill>
                  <a:srgbClr val="15FF00"/>
                </a:solidFill>
              </c:spPr>
            </c:marker>
          </c:dPt>
          <c:dPt>
            <c:idx val="1276"/>
            <c:marker>
              <c:spPr>
                <a:solidFill>
                  <a:srgbClr val="15FF00"/>
                </a:solidFill>
              </c:spPr>
            </c:marker>
          </c:dPt>
          <c:dPt>
            <c:idx val="1277"/>
            <c:marker>
              <c:spPr>
                <a:solidFill>
                  <a:srgbClr val="15FF00"/>
                </a:solidFill>
              </c:spPr>
            </c:marker>
          </c:dPt>
          <c:dPt>
            <c:idx val="1278"/>
            <c:marker>
              <c:spPr>
                <a:solidFill>
                  <a:srgbClr val="15FF00"/>
                </a:solidFill>
              </c:spPr>
            </c:marker>
          </c:dPt>
          <c:dPt>
            <c:idx val="1279"/>
            <c:marker>
              <c:spPr>
                <a:solidFill>
                  <a:srgbClr val="15FF00"/>
                </a:solidFill>
              </c:spPr>
            </c:marker>
          </c:dPt>
          <c:dPt>
            <c:idx val="1280"/>
            <c:marker>
              <c:spPr>
                <a:solidFill>
                  <a:srgbClr val="14FF00"/>
                </a:solidFill>
              </c:spPr>
            </c:marker>
          </c:dPt>
          <c:dPt>
            <c:idx val="1281"/>
            <c:marker>
              <c:spPr>
                <a:solidFill>
                  <a:srgbClr val="14FF00"/>
                </a:solidFill>
              </c:spPr>
            </c:marker>
          </c:dPt>
          <c:dPt>
            <c:idx val="1282"/>
            <c:marker>
              <c:spPr>
                <a:solidFill>
                  <a:srgbClr val="14FF00"/>
                </a:solidFill>
              </c:spPr>
            </c:marker>
          </c:dPt>
          <c:dPt>
            <c:idx val="1283"/>
            <c:marker>
              <c:spPr>
                <a:solidFill>
                  <a:srgbClr val="14FF00"/>
                </a:solidFill>
              </c:spPr>
            </c:marker>
          </c:dPt>
          <c:dPt>
            <c:idx val="1284"/>
            <c:marker>
              <c:spPr>
                <a:solidFill>
                  <a:srgbClr val="14FF00"/>
                </a:solidFill>
              </c:spPr>
            </c:marker>
          </c:dPt>
          <c:dPt>
            <c:idx val="1285"/>
            <c:marker>
              <c:spPr>
                <a:solidFill>
                  <a:srgbClr val="13FF00"/>
                </a:solidFill>
              </c:spPr>
            </c:marker>
          </c:dPt>
          <c:dPt>
            <c:idx val="1286"/>
            <c:marker>
              <c:spPr>
                <a:solidFill>
                  <a:srgbClr val="13FF00"/>
                </a:solidFill>
              </c:spPr>
            </c:marker>
          </c:dPt>
          <c:dPt>
            <c:idx val="1287"/>
            <c:marker>
              <c:spPr>
                <a:solidFill>
                  <a:srgbClr val="13FF00"/>
                </a:solidFill>
              </c:spPr>
            </c:marker>
          </c:dPt>
          <c:dPt>
            <c:idx val="1288"/>
            <c:marker>
              <c:spPr>
                <a:solidFill>
                  <a:srgbClr val="13FF00"/>
                </a:solidFill>
              </c:spPr>
            </c:marker>
          </c:dPt>
          <c:dPt>
            <c:idx val="1289"/>
            <c:marker>
              <c:spPr>
                <a:solidFill>
                  <a:srgbClr val="13FF00"/>
                </a:solidFill>
              </c:spPr>
            </c:marker>
          </c:dPt>
          <c:dPt>
            <c:idx val="1290"/>
            <c:marker>
              <c:spPr>
                <a:solidFill>
                  <a:srgbClr val="13FF00"/>
                </a:solidFill>
              </c:spPr>
            </c:marker>
          </c:dPt>
          <c:dPt>
            <c:idx val="1291"/>
            <c:marker>
              <c:spPr>
                <a:solidFill>
                  <a:srgbClr val="12FF00"/>
                </a:solidFill>
              </c:spPr>
            </c:marker>
          </c:dPt>
          <c:dPt>
            <c:idx val="1292"/>
            <c:marker>
              <c:spPr>
                <a:solidFill>
                  <a:srgbClr val="12FF00"/>
                </a:solidFill>
              </c:spPr>
            </c:marker>
          </c:dPt>
          <c:dPt>
            <c:idx val="1293"/>
            <c:marker>
              <c:spPr>
                <a:solidFill>
                  <a:srgbClr val="12FF00"/>
                </a:solidFill>
              </c:spPr>
            </c:marker>
          </c:dPt>
          <c:dPt>
            <c:idx val="1294"/>
            <c:marker>
              <c:spPr>
                <a:solidFill>
                  <a:srgbClr val="12FF00"/>
                </a:solidFill>
              </c:spPr>
            </c:marker>
          </c:dPt>
          <c:dPt>
            <c:idx val="1295"/>
            <c:marker>
              <c:spPr>
                <a:solidFill>
                  <a:srgbClr val="12FF00"/>
                </a:solidFill>
              </c:spPr>
            </c:marker>
          </c:dPt>
          <c:dPt>
            <c:idx val="1296"/>
            <c:marker>
              <c:spPr>
                <a:solidFill>
                  <a:srgbClr val="11FF00"/>
                </a:solidFill>
              </c:spPr>
            </c:marker>
          </c:dPt>
          <c:dPt>
            <c:idx val="1297"/>
            <c:marker>
              <c:spPr>
                <a:solidFill>
                  <a:srgbClr val="11FF00"/>
                </a:solidFill>
              </c:spPr>
            </c:marker>
          </c:dPt>
          <c:dPt>
            <c:idx val="1298"/>
            <c:marker>
              <c:spPr>
                <a:solidFill>
                  <a:srgbClr val="11FF00"/>
                </a:solidFill>
              </c:spPr>
            </c:marker>
          </c:dPt>
          <c:dPt>
            <c:idx val="1299"/>
            <c:marker>
              <c:spPr>
                <a:solidFill>
                  <a:srgbClr val="11FF00"/>
                </a:solidFill>
              </c:spPr>
            </c:marker>
          </c:dPt>
          <c:dPt>
            <c:idx val="1300"/>
            <c:marker>
              <c:spPr>
                <a:solidFill>
                  <a:srgbClr val="11FF00"/>
                </a:solidFill>
              </c:spPr>
            </c:marker>
          </c:dPt>
          <c:dPt>
            <c:idx val="1301"/>
            <c:marker>
              <c:spPr>
                <a:solidFill>
                  <a:srgbClr val="11FF00"/>
                </a:solidFill>
              </c:spPr>
            </c:marker>
          </c:dPt>
          <c:dPt>
            <c:idx val="1302"/>
            <c:marker>
              <c:spPr>
                <a:solidFill>
                  <a:srgbClr val="10FF00"/>
                </a:solidFill>
              </c:spPr>
            </c:marker>
          </c:dPt>
          <c:dPt>
            <c:idx val="1303"/>
            <c:marker>
              <c:spPr>
                <a:solidFill>
                  <a:srgbClr val="10FF00"/>
                </a:solidFill>
              </c:spPr>
            </c:marker>
          </c:dPt>
          <c:dPt>
            <c:idx val="1304"/>
            <c:marker>
              <c:spPr>
                <a:solidFill>
                  <a:srgbClr val="10FF00"/>
                </a:solidFill>
              </c:spPr>
            </c:marker>
          </c:dPt>
          <c:dPt>
            <c:idx val="1305"/>
            <c:marker>
              <c:spPr>
                <a:solidFill>
                  <a:srgbClr val="10FF00"/>
                </a:solidFill>
              </c:spPr>
            </c:marker>
          </c:dPt>
          <c:dPt>
            <c:idx val="1306"/>
            <c:marker>
              <c:spPr>
                <a:solidFill>
                  <a:srgbClr val="10FF00"/>
                </a:solidFill>
              </c:spPr>
            </c:marker>
          </c:dPt>
          <c:dPt>
            <c:idx val="1307"/>
            <c:marker>
              <c:spPr>
                <a:solidFill>
                  <a:srgbClr val="0FFF00"/>
                </a:solidFill>
              </c:spPr>
            </c:marker>
          </c:dPt>
          <c:dPt>
            <c:idx val="1308"/>
            <c:marker>
              <c:spPr>
                <a:solidFill>
                  <a:srgbClr val="0FFF00"/>
                </a:solidFill>
              </c:spPr>
            </c:marker>
          </c:dPt>
          <c:dPt>
            <c:idx val="1309"/>
            <c:marker>
              <c:spPr>
                <a:solidFill>
                  <a:srgbClr val="0FFF00"/>
                </a:solidFill>
              </c:spPr>
            </c:marker>
          </c:dPt>
          <c:dPt>
            <c:idx val="1310"/>
            <c:marker>
              <c:spPr>
                <a:solidFill>
                  <a:srgbClr val="0FFF00"/>
                </a:solidFill>
              </c:spPr>
            </c:marker>
          </c:dPt>
          <c:dPt>
            <c:idx val="1311"/>
            <c:marker>
              <c:spPr>
                <a:solidFill>
                  <a:srgbClr val="0FFF00"/>
                </a:solidFill>
              </c:spPr>
            </c:marker>
          </c:dPt>
          <c:dPt>
            <c:idx val="1312"/>
            <c:marker>
              <c:spPr>
                <a:solidFill>
                  <a:srgbClr val="0FFF00"/>
                </a:solidFill>
              </c:spPr>
            </c:marker>
          </c:dPt>
          <c:dPt>
            <c:idx val="1313"/>
            <c:marker>
              <c:spPr>
                <a:solidFill>
                  <a:srgbClr val="0EFF00"/>
                </a:solidFill>
              </c:spPr>
            </c:marker>
          </c:dPt>
          <c:dPt>
            <c:idx val="1314"/>
            <c:marker>
              <c:spPr>
                <a:solidFill>
                  <a:srgbClr val="0EFF00"/>
                </a:solidFill>
              </c:spPr>
            </c:marker>
          </c:dPt>
          <c:dPt>
            <c:idx val="1315"/>
            <c:marker>
              <c:spPr>
                <a:solidFill>
                  <a:srgbClr val="0EFF00"/>
                </a:solidFill>
              </c:spPr>
            </c:marker>
          </c:dPt>
          <c:dPt>
            <c:idx val="1316"/>
            <c:marker>
              <c:spPr>
                <a:solidFill>
                  <a:srgbClr val="0EFF00"/>
                </a:solidFill>
              </c:spPr>
            </c:marker>
          </c:dPt>
          <c:dPt>
            <c:idx val="1317"/>
            <c:marker>
              <c:spPr>
                <a:solidFill>
                  <a:srgbClr val="0EFF00"/>
                </a:solidFill>
              </c:spPr>
            </c:marker>
          </c:dPt>
          <c:dPt>
            <c:idx val="1318"/>
            <c:marker>
              <c:spPr>
                <a:solidFill>
                  <a:srgbClr val="0DFF00"/>
                </a:solidFill>
              </c:spPr>
            </c:marker>
          </c:dPt>
          <c:dPt>
            <c:idx val="1319"/>
            <c:marker>
              <c:spPr>
                <a:solidFill>
                  <a:srgbClr val="0DFF00"/>
                </a:solidFill>
              </c:spPr>
            </c:marker>
          </c:dPt>
          <c:dPt>
            <c:idx val="1320"/>
            <c:marker>
              <c:spPr>
                <a:solidFill>
                  <a:srgbClr val="0DFF00"/>
                </a:solidFill>
              </c:spPr>
            </c:marker>
          </c:dPt>
          <c:dPt>
            <c:idx val="1321"/>
            <c:marker>
              <c:spPr>
                <a:solidFill>
                  <a:srgbClr val="0DFF00"/>
                </a:solidFill>
              </c:spPr>
            </c:marker>
          </c:dPt>
          <c:dPt>
            <c:idx val="1322"/>
            <c:marker>
              <c:spPr>
                <a:solidFill>
                  <a:srgbClr val="0DFF00"/>
                </a:solidFill>
              </c:spPr>
            </c:marker>
          </c:dPt>
          <c:dPt>
            <c:idx val="1323"/>
            <c:marker>
              <c:spPr>
                <a:solidFill>
                  <a:srgbClr val="0CFF00"/>
                </a:solidFill>
              </c:spPr>
            </c:marker>
          </c:dPt>
          <c:dPt>
            <c:idx val="1324"/>
            <c:marker>
              <c:spPr>
                <a:solidFill>
                  <a:srgbClr val="0CFF00"/>
                </a:solidFill>
              </c:spPr>
            </c:marker>
          </c:dPt>
          <c:dPt>
            <c:idx val="1325"/>
            <c:marker>
              <c:spPr>
                <a:solidFill>
                  <a:srgbClr val="0CFF00"/>
                </a:solidFill>
              </c:spPr>
            </c:marker>
          </c:dPt>
          <c:dPt>
            <c:idx val="1326"/>
            <c:marker>
              <c:spPr>
                <a:solidFill>
                  <a:srgbClr val="0CFF00"/>
                </a:solidFill>
              </c:spPr>
            </c:marker>
          </c:dPt>
          <c:dPt>
            <c:idx val="1327"/>
            <c:marker>
              <c:spPr>
                <a:solidFill>
                  <a:srgbClr val="0CFF00"/>
                </a:solidFill>
              </c:spPr>
            </c:marker>
          </c:dPt>
          <c:dPt>
            <c:idx val="1328"/>
            <c:marker>
              <c:spPr>
                <a:solidFill>
                  <a:srgbClr val="0CFF00"/>
                </a:solidFill>
              </c:spPr>
            </c:marker>
          </c:dPt>
          <c:dPt>
            <c:idx val="1329"/>
            <c:marker>
              <c:spPr>
                <a:solidFill>
                  <a:srgbClr val="0BFF00"/>
                </a:solidFill>
              </c:spPr>
            </c:marker>
          </c:dPt>
          <c:dPt>
            <c:idx val="1330"/>
            <c:marker>
              <c:spPr>
                <a:solidFill>
                  <a:srgbClr val="0BFF00"/>
                </a:solidFill>
              </c:spPr>
            </c:marker>
          </c:dPt>
          <c:dPt>
            <c:idx val="1331"/>
            <c:marker>
              <c:spPr>
                <a:solidFill>
                  <a:srgbClr val="0BFF00"/>
                </a:solidFill>
              </c:spPr>
            </c:marker>
          </c:dPt>
          <c:dPt>
            <c:idx val="1332"/>
            <c:marker>
              <c:spPr>
                <a:solidFill>
                  <a:srgbClr val="0BFF00"/>
                </a:solidFill>
              </c:spPr>
            </c:marker>
          </c:dPt>
          <c:dPt>
            <c:idx val="1333"/>
            <c:marker>
              <c:spPr>
                <a:solidFill>
                  <a:srgbClr val="0BFF00"/>
                </a:solidFill>
              </c:spPr>
            </c:marker>
          </c:dPt>
          <c:dPt>
            <c:idx val="1334"/>
            <c:marker>
              <c:spPr>
                <a:solidFill>
                  <a:srgbClr val="0AFF00"/>
                </a:solidFill>
              </c:spPr>
            </c:marker>
          </c:dPt>
          <c:dPt>
            <c:idx val="1335"/>
            <c:marker>
              <c:spPr>
                <a:solidFill>
                  <a:srgbClr val="0AFF00"/>
                </a:solidFill>
              </c:spPr>
            </c:marker>
          </c:dPt>
          <c:dPt>
            <c:idx val="1336"/>
            <c:marker>
              <c:spPr>
                <a:solidFill>
                  <a:srgbClr val="0AFF00"/>
                </a:solidFill>
              </c:spPr>
            </c:marker>
          </c:dPt>
          <c:dPt>
            <c:idx val="1337"/>
            <c:marker>
              <c:spPr>
                <a:solidFill>
                  <a:srgbClr val="0AFF00"/>
                </a:solidFill>
              </c:spPr>
            </c:marker>
          </c:dPt>
          <c:dPt>
            <c:idx val="1338"/>
            <c:marker>
              <c:spPr>
                <a:solidFill>
                  <a:srgbClr val="0AFF00"/>
                </a:solidFill>
              </c:spPr>
            </c:marker>
          </c:dPt>
          <c:dPt>
            <c:idx val="1339"/>
            <c:marker>
              <c:spPr>
                <a:solidFill>
                  <a:srgbClr val="0AFF00"/>
                </a:solidFill>
              </c:spPr>
            </c:marker>
          </c:dPt>
          <c:dPt>
            <c:idx val="1340"/>
            <c:marker>
              <c:spPr>
                <a:solidFill>
                  <a:srgbClr val="09FF00"/>
                </a:solidFill>
              </c:spPr>
            </c:marker>
          </c:dPt>
          <c:dPt>
            <c:idx val="1341"/>
            <c:marker>
              <c:spPr>
                <a:solidFill>
                  <a:srgbClr val="09FF00"/>
                </a:solidFill>
              </c:spPr>
            </c:marker>
          </c:dPt>
          <c:dPt>
            <c:idx val="1342"/>
            <c:marker>
              <c:spPr>
                <a:solidFill>
                  <a:srgbClr val="09FF00"/>
                </a:solidFill>
              </c:spPr>
            </c:marker>
          </c:dPt>
          <c:dPt>
            <c:idx val="1343"/>
            <c:marker>
              <c:spPr>
                <a:solidFill>
                  <a:srgbClr val="09FF00"/>
                </a:solidFill>
              </c:spPr>
            </c:marker>
          </c:dPt>
          <c:dPt>
            <c:idx val="1344"/>
            <c:marker>
              <c:spPr>
                <a:solidFill>
                  <a:srgbClr val="09FF00"/>
                </a:solidFill>
              </c:spPr>
            </c:marker>
          </c:dPt>
          <c:dPt>
            <c:idx val="1345"/>
            <c:marker>
              <c:spPr>
                <a:solidFill>
                  <a:srgbClr val="08FF00"/>
                </a:solidFill>
              </c:spPr>
            </c:marker>
          </c:dPt>
          <c:dPt>
            <c:idx val="1346"/>
            <c:marker>
              <c:spPr>
                <a:solidFill>
                  <a:srgbClr val="08FF00"/>
                </a:solidFill>
              </c:spPr>
            </c:marker>
          </c:dPt>
          <c:dPt>
            <c:idx val="1347"/>
            <c:marker>
              <c:spPr>
                <a:solidFill>
                  <a:srgbClr val="08FF00"/>
                </a:solidFill>
              </c:spPr>
            </c:marker>
          </c:dPt>
          <c:dPt>
            <c:idx val="1348"/>
            <c:marker>
              <c:spPr>
                <a:solidFill>
                  <a:srgbClr val="08FF00"/>
                </a:solidFill>
              </c:spPr>
            </c:marker>
          </c:dPt>
          <c:dPt>
            <c:idx val="1349"/>
            <c:marker>
              <c:spPr>
                <a:solidFill>
                  <a:srgbClr val="08FF00"/>
                </a:solidFill>
              </c:spPr>
            </c:marker>
          </c:dPt>
          <c:dPt>
            <c:idx val="1350"/>
            <c:marker>
              <c:spPr>
                <a:solidFill>
                  <a:srgbClr val="08FF00"/>
                </a:solidFill>
              </c:spPr>
            </c:marker>
          </c:dPt>
          <c:dPt>
            <c:idx val="1351"/>
            <c:marker>
              <c:spPr>
                <a:solidFill>
                  <a:srgbClr val="07FF00"/>
                </a:solidFill>
              </c:spPr>
            </c:marker>
          </c:dPt>
          <c:dPt>
            <c:idx val="1352"/>
            <c:marker>
              <c:spPr>
                <a:solidFill>
                  <a:srgbClr val="07FF00"/>
                </a:solidFill>
              </c:spPr>
            </c:marker>
          </c:dPt>
          <c:dPt>
            <c:idx val="1353"/>
            <c:marker>
              <c:spPr>
                <a:solidFill>
                  <a:srgbClr val="07FF00"/>
                </a:solidFill>
              </c:spPr>
            </c:marker>
          </c:dPt>
          <c:dPt>
            <c:idx val="1354"/>
            <c:marker>
              <c:spPr>
                <a:solidFill>
                  <a:srgbClr val="07FF00"/>
                </a:solidFill>
              </c:spPr>
            </c:marker>
          </c:dPt>
          <c:dPt>
            <c:idx val="1355"/>
            <c:marker>
              <c:spPr>
                <a:solidFill>
                  <a:srgbClr val="07FF00"/>
                </a:solidFill>
              </c:spPr>
            </c:marker>
          </c:dPt>
          <c:dPt>
            <c:idx val="1356"/>
            <c:marker>
              <c:spPr>
                <a:solidFill>
                  <a:srgbClr val="06FF00"/>
                </a:solidFill>
              </c:spPr>
            </c:marker>
          </c:dPt>
          <c:dPt>
            <c:idx val="1357"/>
            <c:marker>
              <c:spPr>
                <a:solidFill>
                  <a:srgbClr val="06FF00"/>
                </a:solidFill>
              </c:spPr>
            </c:marker>
          </c:dPt>
          <c:dPt>
            <c:idx val="1358"/>
            <c:marker>
              <c:spPr>
                <a:solidFill>
                  <a:srgbClr val="06FF00"/>
                </a:solidFill>
              </c:spPr>
            </c:marker>
          </c:dPt>
          <c:dPt>
            <c:idx val="1359"/>
            <c:marker>
              <c:spPr>
                <a:solidFill>
                  <a:srgbClr val="06FF00"/>
                </a:solidFill>
              </c:spPr>
            </c:marker>
          </c:dPt>
          <c:dPt>
            <c:idx val="1360"/>
            <c:marker>
              <c:spPr>
                <a:solidFill>
                  <a:srgbClr val="06FF00"/>
                </a:solidFill>
              </c:spPr>
            </c:marker>
          </c:dPt>
          <c:dPt>
            <c:idx val="1361"/>
            <c:marker>
              <c:spPr>
                <a:solidFill>
                  <a:srgbClr val="06FF00"/>
                </a:solidFill>
              </c:spPr>
            </c:marker>
          </c:dPt>
          <c:dPt>
            <c:idx val="1362"/>
            <c:marker>
              <c:spPr>
                <a:solidFill>
                  <a:srgbClr val="05FF00"/>
                </a:solidFill>
              </c:spPr>
            </c:marker>
          </c:dPt>
          <c:dPt>
            <c:idx val="1363"/>
            <c:marker>
              <c:spPr>
                <a:solidFill>
                  <a:srgbClr val="05FF00"/>
                </a:solidFill>
              </c:spPr>
            </c:marker>
          </c:dPt>
          <c:dPt>
            <c:idx val="1364"/>
            <c:marker>
              <c:spPr>
                <a:solidFill>
                  <a:srgbClr val="05FF00"/>
                </a:solidFill>
              </c:spPr>
            </c:marker>
          </c:dPt>
          <c:dPt>
            <c:idx val="1365"/>
            <c:marker>
              <c:spPr>
                <a:solidFill>
                  <a:srgbClr val="05FF00"/>
                </a:solidFill>
              </c:spPr>
            </c:marker>
          </c:dPt>
          <c:dPt>
            <c:idx val="1366"/>
            <c:marker>
              <c:spPr>
                <a:solidFill>
                  <a:srgbClr val="05FF00"/>
                </a:solidFill>
              </c:spPr>
            </c:marker>
          </c:dPt>
          <c:dPt>
            <c:idx val="1367"/>
            <c:marker>
              <c:spPr>
                <a:solidFill>
                  <a:srgbClr val="04FF00"/>
                </a:solidFill>
              </c:spPr>
            </c:marker>
          </c:dPt>
          <c:dPt>
            <c:idx val="1368"/>
            <c:marker>
              <c:spPr>
                <a:solidFill>
                  <a:srgbClr val="04FF00"/>
                </a:solidFill>
              </c:spPr>
            </c:marker>
          </c:dPt>
          <c:dPt>
            <c:idx val="1369"/>
            <c:marker>
              <c:spPr>
                <a:solidFill>
                  <a:srgbClr val="04FF00"/>
                </a:solidFill>
              </c:spPr>
            </c:marker>
          </c:dPt>
          <c:dPt>
            <c:idx val="1370"/>
            <c:marker>
              <c:spPr>
                <a:solidFill>
                  <a:srgbClr val="04FF00"/>
                </a:solidFill>
              </c:spPr>
            </c:marker>
          </c:dPt>
          <c:dPt>
            <c:idx val="1371"/>
            <c:marker>
              <c:spPr>
                <a:solidFill>
                  <a:srgbClr val="04FF00"/>
                </a:solidFill>
              </c:spPr>
            </c:marker>
          </c:dPt>
          <c:dPt>
            <c:idx val="1372"/>
            <c:marker>
              <c:spPr>
                <a:solidFill>
                  <a:srgbClr val="04FF00"/>
                </a:solidFill>
              </c:spPr>
            </c:marker>
          </c:dPt>
          <c:dPt>
            <c:idx val="1373"/>
            <c:marker>
              <c:spPr>
                <a:solidFill>
                  <a:srgbClr val="03FF00"/>
                </a:solidFill>
              </c:spPr>
            </c:marker>
          </c:dPt>
          <c:dPt>
            <c:idx val="1374"/>
            <c:marker>
              <c:spPr>
                <a:solidFill>
                  <a:srgbClr val="03FF00"/>
                </a:solidFill>
              </c:spPr>
            </c:marker>
          </c:dPt>
          <c:dPt>
            <c:idx val="1375"/>
            <c:marker>
              <c:spPr>
                <a:solidFill>
                  <a:srgbClr val="03FF00"/>
                </a:solidFill>
              </c:spPr>
            </c:marker>
          </c:dPt>
          <c:dPt>
            <c:idx val="1376"/>
            <c:marker>
              <c:spPr>
                <a:solidFill>
                  <a:srgbClr val="03FF00"/>
                </a:solidFill>
              </c:spPr>
            </c:marker>
          </c:dPt>
          <c:dPt>
            <c:idx val="1377"/>
            <c:marker>
              <c:spPr>
                <a:solidFill>
                  <a:srgbClr val="03FF00"/>
                </a:solidFill>
              </c:spPr>
            </c:marker>
          </c:dPt>
          <c:dPt>
            <c:idx val="1378"/>
            <c:marker>
              <c:spPr>
                <a:solidFill>
                  <a:srgbClr val="02FF00"/>
                </a:solidFill>
              </c:spPr>
            </c:marker>
          </c:dPt>
          <c:dPt>
            <c:idx val="1379"/>
            <c:marker>
              <c:spPr>
                <a:solidFill>
                  <a:srgbClr val="02FF00"/>
                </a:solidFill>
              </c:spPr>
            </c:marker>
          </c:dPt>
          <c:dPt>
            <c:idx val="1380"/>
            <c:marker>
              <c:spPr>
                <a:solidFill>
                  <a:srgbClr val="02FF00"/>
                </a:solidFill>
              </c:spPr>
            </c:marker>
          </c:dPt>
          <c:dPt>
            <c:idx val="1381"/>
            <c:marker>
              <c:spPr>
                <a:solidFill>
                  <a:srgbClr val="02FF00"/>
                </a:solidFill>
              </c:spPr>
            </c:marker>
          </c:dPt>
          <c:dPt>
            <c:idx val="1382"/>
            <c:marker>
              <c:spPr>
                <a:solidFill>
                  <a:srgbClr val="02FF00"/>
                </a:solidFill>
              </c:spPr>
            </c:marker>
          </c:dPt>
          <c:dPt>
            <c:idx val="1383"/>
            <c:marker>
              <c:spPr>
                <a:solidFill>
                  <a:srgbClr val="02FF00"/>
                </a:solidFill>
              </c:spPr>
            </c:marker>
          </c:dPt>
          <c:dPt>
            <c:idx val="1384"/>
            <c:marker>
              <c:spPr>
                <a:solidFill>
                  <a:srgbClr val="01FF00"/>
                </a:solidFill>
              </c:spPr>
            </c:marker>
          </c:dPt>
          <c:dPt>
            <c:idx val="1385"/>
            <c:marker>
              <c:spPr>
                <a:solidFill>
                  <a:srgbClr val="01FF00"/>
                </a:solidFill>
              </c:spPr>
            </c:marker>
          </c:dPt>
          <c:dPt>
            <c:idx val="1386"/>
            <c:marker>
              <c:spPr>
                <a:solidFill>
                  <a:srgbClr val="01FF00"/>
                </a:solidFill>
              </c:spPr>
            </c:marker>
          </c:dPt>
          <c:dPt>
            <c:idx val="1387"/>
            <c:marker>
              <c:spPr>
                <a:solidFill>
                  <a:srgbClr val="01FF00"/>
                </a:solidFill>
              </c:spPr>
            </c:marker>
          </c:dPt>
          <c:dPt>
            <c:idx val="1388"/>
            <c:marker>
              <c:spPr>
                <a:solidFill>
                  <a:srgbClr val="01FF00"/>
                </a:solidFill>
              </c:spPr>
            </c:marker>
          </c:dPt>
          <c:dPt>
            <c:idx val="1389"/>
            <c:marker>
              <c:spPr>
                <a:solidFill>
                  <a:srgbClr val="00FF00"/>
                </a:solidFill>
              </c:spPr>
            </c:marker>
          </c:dPt>
          <c:dPt>
            <c:idx val="1390"/>
            <c:marker>
              <c:spPr>
                <a:solidFill>
                  <a:srgbClr val="00FF00"/>
                </a:solidFill>
              </c:spPr>
            </c:marker>
          </c:dPt>
          <c:dPt>
            <c:idx val="1391"/>
            <c:marker>
              <c:spPr>
                <a:solidFill>
                  <a:srgbClr val="00FF00"/>
                </a:solidFill>
              </c:spPr>
            </c:marker>
          </c:dPt>
          <c:dPt>
            <c:idx val="1392"/>
            <c:marker>
              <c:spPr>
                <a:solidFill>
                  <a:srgbClr val="00FF00"/>
                </a:solidFill>
              </c:spPr>
            </c:marker>
          </c:dPt>
          <c:dPt>
            <c:idx val="139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gráficos!$A$7:$A$1400</c:f>
              <c:numCache>
                <c:formatCode>General</c:formatCode>
                <c:ptCount val="1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</c:numCache>
            </c:numRef>
          </c:xVal>
          <c:yVal>
            <c:numRef>
              <c:f>gráficos!$B$7:$B$1400</c:f>
              <c:numCache>
                <c:formatCode>General</c:formatCode>
                <c:ptCount val="1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5.0329</v>
      </c>
      <c r="E2">
        <v>19.87</v>
      </c>
      <c r="F2">
        <v>12.45</v>
      </c>
      <c r="G2">
        <v>5.93</v>
      </c>
      <c r="H2">
        <v>0.09</v>
      </c>
      <c r="I2">
        <v>126</v>
      </c>
      <c r="J2">
        <v>194.77</v>
      </c>
      <c r="K2">
        <v>54.38</v>
      </c>
      <c r="L2">
        <v>1</v>
      </c>
      <c r="M2">
        <v>124</v>
      </c>
      <c r="N2">
        <v>39.4</v>
      </c>
      <c r="O2">
        <v>24256.19</v>
      </c>
      <c r="P2">
        <v>172.17</v>
      </c>
      <c r="Q2">
        <v>453.37</v>
      </c>
      <c r="R2">
        <v>152.63</v>
      </c>
      <c r="S2">
        <v>28.65</v>
      </c>
      <c r="T2">
        <v>60691.54</v>
      </c>
      <c r="U2">
        <v>0.19</v>
      </c>
      <c r="V2">
        <v>0.65</v>
      </c>
      <c r="W2">
        <v>0.28</v>
      </c>
      <c r="X2">
        <v>3.73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5.7179</v>
      </c>
      <c r="E3">
        <v>17.49</v>
      </c>
      <c r="F3">
        <v>11.39</v>
      </c>
      <c r="G3">
        <v>7.43</v>
      </c>
      <c r="H3">
        <v>0.11</v>
      </c>
      <c r="I3">
        <v>92</v>
      </c>
      <c r="J3">
        <v>195.16</v>
      </c>
      <c r="K3">
        <v>54.38</v>
      </c>
      <c r="L3">
        <v>1.25</v>
      </c>
      <c r="M3">
        <v>90</v>
      </c>
      <c r="N3">
        <v>39.53</v>
      </c>
      <c r="O3">
        <v>24303.87</v>
      </c>
      <c r="P3">
        <v>156.96</v>
      </c>
      <c r="Q3">
        <v>453.29</v>
      </c>
      <c r="R3">
        <v>118.06</v>
      </c>
      <c r="S3">
        <v>28.65</v>
      </c>
      <c r="T3">
        <v>43576.33</v>
      </c>
      <c r="U3">
        <v>0.24</v>
      </c>
      <c r="V3">
        <v>0.71</v>
      </c>
      <c r="W3">
        <v>0.23</v>
      </c>
      <c r="X3">
        <v>2.67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6.1812</v>
      </c>
      <c r="E4">
        <v>16.18</v>
      </c>
      <c r="F4">
        <v>10.82</v>
      </c>
      <c r="G4">
        <v>8.9</v>
      </c>
      <c r="H4">
        <v>0.14</v>
      </c>
      <c r="I4">
        <v>73</v>
      </c>
      <c r="J4">
        <v>195.55</v>
      </c>
      <c r="K4">
        <v>54.38</v>
      </c>
      <c r="L4">
        <v>1.5</v>
      </c>
      <c r="M4">
        <v>71</v>
      </c>
      <c r="N4">
        <v>39.67</v>
      </c>
      <c r="O4">
        <v>24351.61</v>
      </c>
      <c r="P4">
        <v>148.58</v>
      </c>
      <c r="Q4">
        <v>453.31</v>
      </c>
      <c r="R4">
        <v>99.44</v>
      </c>
      <c r="S4">
        <v>28.65</v>
      </c>
      <c r="T4">
        <v>34357.61</v>
      </c>
      <c r="U4">
        <v>0.29</v>
      </c>
      <c r="V4">
        <v>0.75</v>
      </c>
      <c r="W4">
        <v>0.19</v>
      </c>
      <c r="X4">
        <v>2.1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6.5459</v>
      </c>
      <c r="E5">
        <v>15.28</v>
      </c>
      <c r="F5">
        <v>10.43</v>
      </c>
      <c r="G5">
        <v>10.43</v>
      </c>
      <c r="H5">
        <v>0.16</v>
      </c>
      <c r="I5">
        <v>60</v>
      </c>
      <c r="J5">
        <v>195.93</v>
      </c>
      <c r="K5">
        <v>54.38</v>
      </c>
      <c r="L5">
        <v>1.75</v>
      </c>
      <c r="M5">
        <v>58</v>
      </c>
      <c r="N5">
        <v>39.81</v>
      </c>
      <c r="O5">
        <v>24399.39</v>
      </c>
      <c r="P5">
        <v>142.63</v>
      </c>
      <c r="Q5">
        <v>453.21</v>
      </c>
      <c r="R5">
        <v>86.36</v>
      </c>
      <c r="S5">
        <v>28.65</v>
      </c>
      <c r="T5">
        <v>27885.04</v>
      </c>
      <c r="U5">
        <v>0.33</v>
      </c>
      <c r="V5">
        <v>0.78</v>
      </c>
      <c r="W5">
        <v>0.17</v>
      </c>
      <c r="X5">
        <v>1.71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6.8116</v>
      </c>
      <c r="E6">
        <v>14.68</v>
      </c>
      <c r="F6">
        <v>10.18</v>
      </c>
      <c r="G6">
        <v>11.98</v>
      </c>
      <c r="H6">
        <v>0.18</v>
      </c>
      <c r="I6">
        <v>51</v>
      </c>
      <c r="J6">
        <v>196.32</v>
      </c>
      <c r="K6">
        <v>54.38</v>
      </c>
      <c r="L6">
        <v>2</v>
      </c>
      <c r="M6">
        <v>49</v>
      </c>
      <c r="N6">
        <v>39.95</v>
      </c>
      <c r="O6">
        <v>24447.22</v>
      </c>
      <c r="P6">
        <v>138.75</v>
      </c>
      <c r="Q6">
        <v>453.28</v>
      </c>
      <c r="R6">
        <v>78.43000000000001</v>
      </c>
      <c r="S6">
        <v>28.65</v>
      </c>
      <c r="T6">
        <v>23965.3</v>
      </c>
      <c r="U6">
        <v>0.37</v>
      </c>
      <c r="V6">
        <v>0.8</v>
      </c>
      <c r="W6">
        <v>0.16</v>
      </c>
      <c r="X6">
        <v>1.46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7.0173</v>
      </c>
      <c r="E7">
        <v>14.25</v>
      </c>
      <c r="F7">
        <v>9.98</v>
      </c>
      <c r="G7">
        <v>13.31</v>
      </c>
      <c r="H7">
        <v>0.2</v>
      </c>
      <c r="I7">
        <v>45</v>
      </c>
      <c r="J7">
        <v>196.71</v>
      </c>
      <c r="K7">
        <v>54.38</v>
      </c>
      <c r="L7">
        <v>2.25</v>
      </c>
      <c r="M7">
        <v>43</v>
      </c>
      <c r="N7">
        <v>40.08</v>
      </c>
      <c r="O7">
        <v>24495.09</v>
      </c>
      <c r="P7">
        <v>135.68</v>
      </c>
      <c r="Q7">
        <v>453.28</v>
      </c>
      <c r="R7">
        <v>71.7</v>
      </c>
      <c r="S7">
        <v>28.65</v>
      </c>
      <c r="T7">
        <v>20628.71</v>
      </c>
      <c r="U7">
        <v>0.4</v>
      </c>
      <c r="V7">
        <v>0.8100000000000001</v>
      </c>
      <c r="W7">
        <v>0.15</v>
      </c>
      <c r="X7">
        <v>1.26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7.1869</v>
      </c>
      <c r="E8">
        <v>13.91</v>
      </c>
      <c r="F8">
        <v>9.84</v>
      </c>
      <c r="G8">
        <v>14.76</v>
      </c>
      <c r="H8">
        <v>0.23</v>
      </c>
      <c r="I8">
        <v>40</v>
      </c>
      <c r="J8">
        <v>197.1</v>
      </c>
      <c r="K8">
        <v>54.38</v>
      </c>
      <c r="L8">
        <v>2.5</v>
      </c>
      <c r="M8">
        <v>38</v>
      </c>
      <c r="N8">
        <v>40.22</v>
      </c>
      <c r="O8">
        <v>24543.01</v>
      </c>
      <c r="P8">
        <v>133.27</v>
      </c>
      <c r="Q8">
        <v>453.19</v>
      </c>
      <c r="R8">
        <v>67.28</v>
      </c>
      <c r="S8">
        <v>28.65</v>
      </c>
      <c r="T8">
        <v>18444.99</v>
      </c>
      <c r="U8">
        <v>0.43</v>
      </c>
      <c r="V8">
        <v>0.83</v>
      </c>
      <c r="W8">
        <v>0.14</v>
      </c>
      <c r="X8">
        <v>1.12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7.338</v>
      </c>
      <c r="E9">
        <v>13.63</v>
      </c>
      <c r="F9">
        <v>9.710000000000001</v>
      </c>
      <c r="G9">
        <v>16.19</v>
      </c>
      <c r="H9">
        <v>0.25</v>
      </c>
      <c r="I9">
        <v>36</v>
      </c>
      <c r="J9">
        <v>197.49</v>
      </c>
      <c r="K9">
        <v>54.38</v>
      </c>
      <c r="L9">
        <v>2.75</v>
      </c>
      <c r="M9">
        <v>34</v>
      </c>
      <c r="N9">
        <v>40.36</v>
      </c>
      <c r="O9">
        <v>24590.98</v>
      </c>
      <c r="P9">
        <v>131.03</v>
      </c>
      <c r="Q9">
        <v>453.18</v>
      </c>
      <c r="R9">
        <v>62.95</v>
      </c>
      <c r="S9">
        <v>28.65</v>
      </c>
      <c r="T9">
        <v>16298.25</v>
      </c>
      <c r="U9">
        <v>0.46</v>
      </c>
      <c r="V9">
        <v>0.84</v>
      </c>
      <c r="W9">
        <v>0.14</v>
      </c>
      <c r="X9">
        <v>0.99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7.4885</v>
      </c>
      <c r="E10">
        <v>13.35</v>
      </c>
      <c r="F10">
        <v>9.59</v>
      </c>
      <c r="G10">
        <v>17.99</v>
      </c>
      <c r="H10">
        <v>0.27</v>
      </c>
      <c r="I10">
        <v>32</v>
      </c>
      <c r="J10">
        <v>197.88</v>
      </c>
      <c r="K10">
        <v>54.38</v>
      </c>
      <c r="L10">
        <v>3</v>
      </c>
      <c r="M10">
        <v>30</v>
      </c>
      <c r="N10">
        <v>40.5</v>
      </c>
      <c r="O10">
        <v>24639</v>
      </c>
      <c r="P10">
        <v>128.91</v>
      </c>
      <c r="Q10">
        <v>453.23</v>
      </c>
      <c r="R10">
        <v>58.99</v>
      </c>
      <c r="S10">
        <v>28.65</v>
      </c>
      <c r="T10">
        <v>14342.37</v>
      </c>
      <c r="U10">
        <v>0.49</v>
      </c>
      <c r="V10">
        <v>0.85</v>
      </c>
      <c r="W10">
        <v>0.13</v>
      </c>
      <c r="X10">
        <v>0.87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7.6208</v>
      </c>
      <c r="E11">
        <v>13.12</v>
      </c>
      <c r="F11">
        <v>9.48</v>
      </c>
      <c r="G11">
        <v>19.61</v>
      </c>
      <c r="H11">
        <v>0.29</v>
      </c>
      <c r="I11">
        <v>29</v>
      </c>
      <c r="J11">
        <v>198.27</v>
      </c>
      <c r="K11">
        <v>54.38</v>
      </c>
      <c r="L11">
        <v>3.25</v>
      </c>
      <c r="M11">
        <v>27</v>
      </c>
      <c r="N11">
        <v>40.64</v>
      </c>
      <c r="O11">
        <v>24687.06</v>
      </c>
      <c r="P11">
        <v>126.81</v>
      </c>
      <c r="Q11">
        <v>453.23</v>
      </c>
      <c r="R11">
        <v>55.05</v>
      </c>
      <c r="S11">
        <v>28.65</v>
      </c>
      <c r="T11">
        <v>12384.83</v>
      </c>
      <c r="U11">
        <v>0.52</v>
      </c>
      <c r="V11">
        <v>0.86</v>
      </c>
      <c r="W11">
        <v>0.13</v>
      </c>
      <c r="X11">
        <v>0.76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7.762</v>
      </c>
      <c r="E12">
        <v>12.88</v>
      </c>
      <c r="F12">
        <v>9.32</v>
      </c>
      <c r="G12">
        <v>20.7</v>
      </c>
      <c r="H12">
        <v>0.31</v>
      </c>
      <c r="I12">
        <v>27</v>
      </c>
      <c r="J12">
        <v>198.66</v>
      </c>
      <c r="K12">
        <v>54.38</v>
      </c>
      <c r="L12">
        <v>3.5</v>
      </c>
      <c r="M12">
        <v>25</v>
      </c>
      <c r="N12">
        <v>40.78</v>
      </c>
      <c r="O12">
        <v>24735.17</v>
      </c>
      <c r="P12">
        <v>124.26</v>
      </c>
      <c r="Q12">
        <v>453.23</v>
      </c>
      <c r="R12">
        <v>49.82</v>
      </c>
      <c r="S12">
        <v>28.65</v>
      </c>
      <c r="T12">
        <v>9780.290000000001</v>
      </c>
      <c r="U12">
        <v>0.58</v>
      </c>
      <c r="V12">
        <v>0.87</v>
      </c>
      <c r="W12">
        <v>0.12</v>
      </c>
      <c r="X12">
        <v>0.6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7.6049</v>
      </c>
      <c r="E13">
        <v>13.15</v>
      </c>
      <c r="F13">
        <v>9.619999999999999</v>
      </c>
      <c r="G13">
        <v>22.2</v>
      </c>
      <c r="H13">
        <v>0.33</v>
      </c>
      <c r="I13">
        <v>26</v>
      </c>
      <c r="J13">
        <v>199.05</v>
      </c>
      <c r="K13">
        <v>54.38</v>
      </c>
      <c r="L13">
        <v>3.75</v>
      </c>
      <c r="M13">
        <v>24</v>
      </c>
      <c r="N13">
        <v>40.92</v>
      </c>
      <c r="O13">
        <v>24783.33</v>
      </c>
      <c r="P13">
        <v>128.21</v>
      </c>
      <c r="Q13">
        <v>453.22</v>
      </c>
      <c r="R13">
        <v>60.47</v>
      </c>
      <c r="S13">
        <v>28.65</v>
      </c>
      <c r="T13">
        <v>15110.14</v>
      </c>
      <c r="U13">
        <v>0.47</v>
      </c>
      <c r="V13">
        <v>0.84</v>
      </c>
      <c r="W13">
        <v>0.13</v>
      </c>
      <c r="X13">
        <v>0.9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7.7663</v>
      </c>
      <c r="E14">
        <v>12.88</v>
      </c>
      <c r="F14">
        <v>9.43</v>
      </c>
      <c r="G14">
        <v>23.57</v>
      </c>
      <c r="H14">
        <v>0.36</v>
      </c>
      <c r="I14">
        <v>24</v>
      </c>
      <c r="J14">
        <v>199.44</v>
      </c>
      <c r="K14">
        <v>54.38</v>
      </c>
      <c r="L14">
        <v>4</v>
      </c>
      <c r="M14">
        <v>22</v>
      </c>
      <c r="N14">
        <v>41.06</v>
      </c>
      <c r="O14">
        <v>24831.54</v>
      </c>
      <c r="P14">
        <v>125.01</v>
      </c>
      <c r="Q14">
        <v>453.19</v>
      </c>
      <c r="R14">
        <v>53.75</v>
      </c>
      <c r="S14">
        <v>28.65</v>
      </c>
      <c r="T14">
        <v>11759.37</v>
      </c>
      <c r="U14">
        <v>0.53</v>
      </c>
      <c r="V14">
        <v>0.86</v>
      </c>
      <c r="W14">
        <v>0.12</v>
      </c>
      <c r="X14">
        <v>0.71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7.8764</v>
      </c>
      <c r="E15">
        <v>12.7</v>
      </c>
      <c r="F15">
        <v>9.32</v>
      </c>
      <c r="G15">
        <v>25.43</v>
      </c>
      <c r="H15">
        <v>0.38</v>
      </c>
      <c r="I15">
        <v>22</v>
      </c>
      <c r="J15">
        <v>199.83</v>
      </c>
      <c r="K15">
        <v>54.38</v>
      </c>
      <c r="L15">
        <v>4.25</v>
      </c>
      <c r="M15">
        <v>20</v>
      </c>
      <c r="N15">
        <v>41.2</v>
      </c>
      <c r="O15">
        <v>24879.79</v>
      </c>
      <c r="P15">
        <v>123.03</v>
      </c>
      <c r="Q15">
        <v>453.17</v>
      </c>
      <c r="R15">
        <v>50.39</v>
      </c>
      <c r="S15">
        <v>28.65</v>
      </c>
      <c r="T15">
        <v>10090.26</v>
      </c>
      <c r="U15">
        <v>0.57</v>
      </c>
      <c r="V15">
        <v>0.87</v>
      </c>
      <c r="W15">
        <v>0.11</v>
      </c>
      <c r="X15">
        <v>0.6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7.9147</v>
      </c>
      <c r="E16">
        <v>12.63</v>
      </c>
      <c r="F16">
        <v>9.300000000000001</v>
      </c>
      <c r="G16">
        <v>26.58</v>
      </c>
      <c r="H16">
        <v>0.4</v>
      </c>
      <c r="I16">
        <v>21</v>
      </c>
      <c r="J16">
        <v>200.22</v>
      </c>
      <c r="K16">
        <v>54.38</v>
      </c>
      <c r="L16">
        <v>4.5</v>
      </c>
      <c r="M16">
        <v>19</v>
      </c>
      <c r="N16">
        <v>41.35</v>
      </c>
      <c r="O16">
        <v>24928.09</v>
      </c>
      <c r="P16">
        <v>122.43</v>
      </c>
      <c r="Q16">
        <v>453.17</v>
      </c>
      <c r="R16">
        <v>49.65</v>
      </c>
      <c r="S16">
        <v>28.65</v>
      </c>
      <c r="T16">
        <v>9725.59</v>
      </c>
      <c r="U16">
        <v>0.58</v>
      </c>
      <c r="V16">
        <v>0.87</v>
      </c>
      <c r="W16">
        <v>0.11</v>
      </c>
      <c r="X16">
        <v>0.58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7.9558</v>
      </c>
      <c r="E17">
        <v>12.57</v>
      </c>
      <c r="F17">
        <v>9.279999999999999</v>
      </c>
      <c r="G17">
        <v>27.82</v>
      </c>
      <c r="H17">
        <v>0.42</v>
      </c>
      <c r="I17">
        <v>20</v>
      </c>
      <c r="J17">
        <v>200.61</v>
      </c>
      <c r="K17">
        <v>54.38</v>
      </c>
      <c r="L17">
        <v>4.75</v>
      </c>
      <c r="M17">
        <v>18</v>
      </c>
      <c r="N17">
        <v>41.49</v>
      </c>
      <c r="O17">
        <v>24976.45</v>
      </c>
      <c r="P17">
        <v>121.72</v>
      </c>
      <c r="Q17">
        <v>453.17</v>
      </c>
      <c r="R17">
        <v>48.71</v>
      </c>
      <c r="S17">
        <v>28.65</v>
      </c>
      <c r="T17">
        <v>9258.860000000001</v>
      </c>
      <c r="U17">
        <v>0.59</v>
      </c>
      <c r="V17">
        <v>0.88</v>
      </c>
      <c r="W17">
        <v>0.11</v>
      </c>
      <c r="X17">
        <v>0.55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8.001799999999999</v>
      </c>
      <c r="E18">
        <v>12.5</v>
      </c>
      <c r="F18">
        <v>9.24</v>
      </c>
      <c r="G18">
        <v>29.18</v>
      </c>
      <c r="H18">
        <v>0.44</v>
      </c>
      <c r="I18">
        <v>19</v>
      </c>
      <c r="J18">
        <v>201.01</v>
      </c>
      <c r="K18">
        <v>54.38</v>
      </c>
      <c r="L18">
        <v>5</v>
      </c>
      <c r="M18">
        <v>17</v>
      </c>
      <c r="N18">
        <v>41.63</v>
      </c>
      <c r="O18">
        <v>25024.84</v>
      </c>
      <c r="P18">
        <v>120.95</v>
      </c>
      <c r="Q18">
        <v>453.23</v>
      </c>
      <c r="R18">
        <v>47.55</v>
      </c>
      <c r="S18">
        <v>28.65</v>
      </c>
      <c r="T18">
        <v>8683.440000000001</v>
      </c>
      <c r="U18">
        <v>0.6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8.0388</v>
      </c>
      <c r="E19">
        <v>12.44</v>
      </c>
      <c r="F19">
        <v>9.220000000000001</v>
      </c>
      <c r="G19">
        <v>30.74</v>
      </c>
      <c r="H19">
        <v>0.46</v>
      </c>
      <c r="I19">
        <v>18</v>
      </c>
      <c r="J19">
        <v>201.4</v>
      </c>
      <c r="K19">
        <v>54.38</v>
      </c>
      <c r="L19">
        <v>5.25</v>
      </c>
      <c r="M19">
        <v>16</v>
      </c>
      <c r="N19">
        <v>41.77</v>
      </c>
      <c r="O19">
        <v>25073.29</v>
      </c>
      <c r="P19">
        <v>120.18</v>
      </c>
      <c r="Q19">
        <v>453.22</v>
      </c>
      <c r="R19">
        <v>47.06</v>
      </c>
      <c r="S19">
        <v>28.65</v>
      </c>
      <c r="T19">
        <v>8444.67</v>
      </c>
      <c r="U19">
        <v>0.61</v>
      </c>
      <c r="V19">
        <v>0.88</v>
      </c>
      <c r="W19">
        <v>0.11</v>
      </c>
      <c r="X19">
        <v>0.5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8.094099999999999</v>
      </c>
      <c r="E20">
        <v>12.35</v>
      </c>
      <c r="F20">
        <v>9.18</v>
      </c>
      <c r="G20">
        <v>32.39</v>
      </c>
      <c r="H20">
        <v>0.48</v>
      </c>
      <c r="I20">
        <v>17</v>
      </c>
      <c r="J20">
        <v>201.79</v>
      </c>
      <c r="K20">
        <v>54.38</v>
      </c>
      <c r="L20">
        <v>5.5</v>
      </c>
      <c r="M20">
        <v>15</v>
      </c>
      <c r="N20">
        <v>41.92</v>
      </c>
      <c r="O20">
        <v>25121.79</v>
      </c>
      <c r="P20">
        <v>118.99</v>
      </c>
      <c r="Q20">
        <v>453.25</v>
      </c>
      <c r="R20">
        <v>45.47</v>
      </c>
      <c r="S20">
        <v>28.65</v>
      </c>
      <c r="T20">
        <v>7653.81</v>
      </c>
      <c r="U20">
        <v>0.63</v>
      </c>
      <c r="V20">
        <v>0.89</v>
      </c>
      <c r="W20">
        <v>0.11</v>
      </c>
      <c r="X20">
        <v>0.46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8.142799999999999</v>
      </c>
      <c r="E21">
        <v>12.28</v>
      </c>
      <c r="F21">
        <v>9.140000000000001</v>
      </c>
      <c r="G21">
        <v>34.28</v>
      </c>
      <c r="H21">
        <v>0.51</v>
      </c>
      <c r="I21">
        <v>16</v>
      </c>
      <c r="J21">
        <v>202.19</v>
      </c>
      <c r="K21">
        <v>54.38</v>
      </c>
      <c r="L21">
        <v>5.75</v>
      </c>
      <c r="M21">
        <v>14</v>
      </c>
      <c r="N21">
        <v>42.06</v>
      </c>
      <c r="O21">
        <v>25170.34</v>
      </c>
      <c r="P21">
        <v>118.27</v>
      </c>
      <c r="Q21">
        <v>453.21</v>
      </c>
      <c r="R21">
        <v>44.35</v>
      </c>
      <c r="S21">
        <v>28.65</v>
      </c>
      <c r="T21">
        <v>7099.14</v>
      </c>
      <c r="U21">
        <v>0.65</v>
      </c>
      <c r="V21">
        <v>0.89</v>
      </c>
      <c r="W21">
        <v>0.11</v>
      </c>
      <c r="X21">
        <v>0.42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8.1883</v>
      </c>
      <c r="E22">
        <v>12.21</v>
      </c>
      <c r="F22">
        <v>9.109999999999999</v>
      </c>
      <c r="G22">
        <v>36.45</v>
      </c>
      <c r="H22">
        <v>0.53</v>
      </c>
      <c r="I22">
        <v>15</v>
      </c>
      <c r="J22">
        <v>202.58</v>
      </c>
      <c r="K22">
        <v>54.38</v>
      </c>
      <c r="L22">
        <v>6</v>
      </c>
      <c r="M22">
        <v>13</v>
      </c>
      <c r="N22">
        <v>42.2</v>
      </c>
      <c r="O22">
        <v>25218.93</v>
      </c>
      <c r="P22">
        <v>117.09</v>
      </c>
      <c r="Q22">
        <v>453.18</v>
      </c>
      <c r="R22">
        <v>43.34</v>
      </c>
      <c r="S22">
        <v>28.65</v>
      </c>
      <c r="T22">
        <v>6599.66</v>
      </c>
      <c r="U22">
        <v>0.66</v>
      </c>
      <c r="V22">
        <v>0.89</v>
      </c>
      <c r="W22">
        <v>0.1</v>
      </c>
      <c r="X22">
        <v>0.39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8.1915</v>
      </c>
      <c r="E23">
        <v>12.21</v>
      </c>
      <c r="F23">
        <v>9.109999999999999</v>
      </c>
      <c r="G23">
        <v>36.43</v>
      </c>
      <c r="H23">
        <v>0.55</v>
      </c>
      <c r="I23">
        <v>15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116.65</v>
      </c>
      <c r="Q23">
        <v>453.18</v>
      </c>
      <c r="R23">
        <v>43.14</v>
      </c>
      <c r="S23">
        <v>28.65</v>
      </c>
      <c r="T23">
        <v>6498.44</v>
      </c>
      <c r="U23">
        <v>0.66</v>
      </c>
      <c r="V23">
        <v>0.89</v>
      </c>
      <c r="W23">
        <v>0.11</v>
      </c>
      <c r="X23">
        <v>0.39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8.2951</v>
      </c>
      <c r="E24">
        <v>12.06</v>
      </c>
      <c r="F24">
        <v>8.99</v>
      </c>
      <c r="G24">
        <v>38.55</v>
      </c>
      <c r="H24">
        <v>0.57</v>
      </c>
      <c r="I24">
        <v>14</v>
      </c>
      <c r="J24">
        <v>203.37</v>
      </c>
      <c r="K24">
        <v>54.38</v>
      </c>
      <c r="L24">
        <v>6.5</v>
      </c>
      <c r="M24">
        <v>12</v>
      </c>
      <c r="N24">
        <v>42.49</v>
      </c>
      <c r="O24">
        <v>25316.39</v>
      </c>
      <c r="P24">
        <v>114.92</v>
      </c>
      <c r="Q24">
        <v>453.19</v>
      </c>
      <c r="R24">
        <v>39.31</v>
      </c>
      <c r="S24">
        <v>28.65</v>
      </c>
      <c r="T24">
        <v>4591.15</v>
      </c>
      <c r="U24">
        <v>0.73</v>
      </c>
      <c r="V24">
        <v>0.9</v>
      </c>
      <c r="W24">
        <v>0.1</v>
      </c>
      <c r="X24">
        <v>0.27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8.2006</v>
      </c>
      <c r="E25">
        <v>12.19</v>
      </c>
      <c r="F25">
        <v>9.130000000000001</v>
      </c>
      <c r="G25">
        <v>39.14</v>
      </c>
      <c r="H25">
        <v>0.59</v>
      </c>
      <c r="I25">
        <v>14</v>
      </c>
      <c r="J25">
        <v>203.77</v>
      </c>
      <c r="K25">
        <v>54.38</v>
      </c>
      <c r="L25">
        <v>6.75</v>
      </c>
      <c r="M25">
        <v>12</v>
      </c>
      <c r="N25">
        <v>42.64</v>
      </c>
      <c r="O25">
        <v>25365.14</v>
      </c>
      <c r="P25">
        <v>116.5</v>
      </c>
      <c r="Q25">
        <v>453.17</v>
      </c>
      <c r="R25">
        <v>44.47</v>
      </c>
      <c r="S25">
        <v>28.65</v>
      </c>
      <c r="T25">
        <v>7169.39</v>
      </c>
      <c r="U25">
        <v>0.64</v>
      </c>
      <c r="V25">
        <v>0.89</v>
      </c>
      <c r="W25">
        <v>0.1</v>
      </c>
      <c r="X25">
        <v>0.41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8.2713</v>
      </c>
      <c r="E26">
        <v>12.09</v>
      </c>
      <c r="F26">
        <v>9.07</v>
      </c>
      <c r="G26">
        <v>41.85</v>
      </c>
      <c r="H26">
        <v>0.61</v>
      </c>
      <c r="I26">
        <v>13</v>
      </c>
      <c r="J26">
        <v>204.16</v>
      </c>
      <c r="K26">
        <v>54.38</v>
      </c>
      <c r="L26">
        <v>7</v>
      </c>
      <c r="M26">
        <v>11</v>
      </c>
      <c r="N26">
        <v>42.78</v>
      </c>
      <c r="O26">
        <v>25413.94</v>
      </c>
      <c r="P26">
        <v>115.29</v>
      </c>
      <c r="Q26">
        <v>453.17</v>
      </c>
      <c r="R26">
        <v>42.09</v>
      </c>
      <c r="S26">
        <v>28.65</v>
      </c>
      <c r="T26">
        <v>5983.9</v>
      </c>
      <c r="U26">
        <v>0.68</v>
      </c>
      <c r="V26">
        <v>0.9</v>
      </c>
      <c r="W26">
        <v>0.1</v>
      </c>
      <c r="X26">
        <v>0.35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8.2652</v>
      </c>
      <c r="E27">
        <v>12.1</v>
      </c>
      <c r="F27">
        <v>9.08</v>
      </c>
      <c r="G27">
        <v>41.89</v>
      </c>
      <c r="H27">
        <v>0.63</v>
      </c>
      <c r="I27">
        <v>13</v>
      </c>
      <c r="J27">
        <v>204.56</v>
      </c>
      <c r="K27">
        <v>54.38</v>
      </c>
      <c r="L27">
        <v>7.25</v>
      </c>
      <c r="M27">
        <v>11</v>
      </c>
      <c r="N27">
        <v>42.93</v>
      </c>
      <c r="O27">
        <v>25462.78</v>
      </c>
      <c r="P27">
        <v>114.69</v>
      </c>
      <c r="Q27">
        <v>453.18</v>
      </c>
      <c r="R27">
        <v>42.35</v>
      </c>
      <c r="S27">
        <v>28.65</v>
      </c>
      <c r="T27">
        <v>6117.1</v>
      </c>
      <c r="U27">
        <v>0.68</v>
      </c>
      <c r="V27">
        <v>0.9</v>
      </c>
      <c r="W27">
        <v>0.1</v>
      </c>
      <c r="X27">
        <v>0.36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8.325799999999999</v>
      </c>
      <c r="E28">
        <v>12.01</v>
      </c>
      <c r="F28">
        <v>9.029999999999999</v>
      </c>
      <c r="G28">
        <v>45.14</v>
      </c>
      <c r="H28">
        <v>0.65</v>
      </c>
      <c r="I28">
        <v>12</v>
      </c>
      <c r="J28">
        <v>204.95</v>
      </c>
      <c r="K28">
        <v>54.38</v>
      </c>
      <c r="L28">
        <v>7.5</v>
      </c>
      <c r="M28">
        <v>10</v>
      </c>
      <c r="N28">
        <v>43.08</v>
      </c>
      <c r="O28">
        <v>25511.67</v>
      </c>
      <c r="P28">
        <v>113.57</v>
      </c>
      <c r="Q28">
        <v>453.18</v>
      </c>
      <c r="R28">
        <v>40.53</v>
      </c>
      <c r="S28">
        <v>28.65</v>
      </c>
      <c r="T28">
        <v>5212.11</v>
      </c>
      <c r="U28">
        <v>0.71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8.3216</v>
      </c>
      <c r="E29">
        <v>12.02</v>
      </c>
      <c r="F29">
        <v>9.029999999999999</v>
      </c>
      <c r="G29">
        <v>45.17</v>
      </c>
      <c r="H29">
        <v>0.67</v>
      </c>
      <c r="I29">
        <v>12</v>
      </c>
      <c r="J29">
        <v>205.35</v>
      </c>
      <c r="K29">
        <v>54.38</v>
      </c>
      <c r="L29">
        <v>7.75</v>
      </c>
      <c r="M29">
        <v>10</v>
      </c>
      <c r="N29">
        <v>43.22</v>
      </c>
      <c r="O29">
        <v>25560.62</v>
      </c>
      <c r="P29">
        <v>113.39</v>
      </c>
      <c r="Q29">
        <v>453.21</v>
      </c>
      <c r="R29">
        <v>40.8</v>
      </c>
      <c r="S29">
        <v>28.65</v>
      </c>
      <c r="T29">
        <v>5342.89</v>
      </c>
      <c r="U29">
        <v>0.7</v>
      </c>
      <c r="V29">
        <v>0.9</v>
      </c>
      <c r="W29">
        <v>0.1</v>
      </c>
      <c r="X29">
        <v>0.31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8.310600000000001</v>
      </c>
      <c r="E30">
        <v>12.03</v>
      </c>
      <c r="F30">
        <v>9.050000000000001</v>
      </c>
      <c r="G30">
        <v>45.25</v>
      </c>
      <c r="H30">
        <v>0.6899999999999999</v>
      </c>
      <c r="I30">
        <v>12</v>
      </c>
      <c r="J30">
        <v>205.75</v>
      </c>
      <c r="K30">
        <v>54.38</v>
      </c>
      <c r="L30">
        <v>8</v>
      </c>
      <c r="M30">
        <v>10</v>
      </c>
      <c r="N30">
        <v>43.37</v>
      </c>
      <c r="O30">
        <v>25609.61</v>
      </c>
      <c r="P30">
        <v>112.77</v>
      </c>
      <c r="Q30">
        <v>453.19</v>
      </c>
      <c r="R30">
        <v>41.39</v>
      </c>
      <c r="S30">
        <v>28.65</v>
      </c>
      <c r="T30">
        <v>5641.15</v>
      </c>
      <c r="U30">
        <v>0.6899999999999999</v>
      </c>
      <c r="V30">
        <v>0.9</v>
      </c>
      <c r="W30">
        <v>0.1</v>
      </c>
      <c r="X30">
        <v>0.33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8.3696</v>
      </c>
      <c r="E31">
        <v>11.95</v>
      </c>
      <c r="F31">
        <v>9</v>
      </c>
      <c r="G31">
        <v>49.11</v>
      </c>
      <c r="H31">
        <v>0.71</v>
      </c>
      <c r="I31">
        <v>11</v>
      </c>
      <c r="J31">
        <v>206.15</v>
      </c>
      <c r="K31">
        <v>54.38</v>
      </c>
      <c r="L31">
        <v>8.25</v>
      </c>
      <c r="M31">
        <v>9</v>
      </c>
      <c r="N31">
        <v>43.52</v>
      </c>
      <c r="O31">
        <v>25658.66</v>
      </c>
      <c r="P31">
        <v>111.82</v>
      </c>
      <c r="Q31">
        <v>453.17</v>
      </c>
      <c r="R31">
        <v>39.83</v>
      </c>
      <c r="S31">
        <v>28.65</v>
      </c>
      <c r="T31">
        <v>4863.72</v>
      </c>
      <c r="U31">
        <v>0.72</v>
      </c>
      <c r="V31">
        <v>0.9</v>
      </c>
      <c r="W31">
        <v>0.1</v>
      </c>
      <c r="X31">
        <v>0.28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8.368600000000001</v>
      </c>
      <c r="E32">
        <v>11.95</v>
      </c>
      <c r="F32">
        <v>9.01</v>
      </c>
      <c r="G32">
        <v>49.12</v>
      </c>
      <c r="H32">
        <v>0.73</v>
      </c>
      <c r="I32">
        <v>11</v>
      </c>
      <c r="J32">
        <v>206.54</v>
      </c>
      <c r="K32">
        <v>54.38</v>
      </c>
      <c r="L32">
        <v>8.5</v>
      </c>
      <c r="M32">
        <v>9</v>
      </c>
      <c r="N32">
        <v>43.67</v>
      </c>
      <c r="O32">
        <v>25707.76</v>
      </c>
      <c r="P32">
        <v>111.4</v>
      </c>
      <c r="Q32">
        <v>453.17</v>
      </c>
      <c r="R32">
        <v>39.87</v>
      </c>
      <c r="S32">
        <v>28.65</v>
      </c>
      <c r="T32">
        <v>4883.97</v>
      </c>
      <c r="U32">
        <v>0.72</v>
      </c>
      <c r="V32">
        <v>0.9</v>
      </c>
      <c r="W32">
        <v>0.1</v>
      </c>
      <c r="X32">
        <v>0.28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8.3665</v>
      </c>
      <c r="E33">
        <v>11.95</v>
      </c>
      <c r="F33">
        <v>9.01</v>
      </c>
      <c r="G33">
        <v>49.13</v>
      </c>
      <c r="H33">
        <v>0.75</v>
      </c>
      <c r="I33">
        <v>11</v>
      </c>
      <c r="J33">
        <v>206.94</v>
      </c>
      <c r="K33">
        <v>54.38</v>
      </c>
      <c r="L33">
        <v>8.75</v>
      </c>
      <c r="M33">
        <v>9</v>
      </c>
      <c r="N33">
        <v>43.81</v>
      </c>
      <c r="O33">
        <v>25756.9</v>
      </c>
      <c r="P33">
        <v>110.78</v>
      </c>
      <c r="Q33">
        <v>453.17</v>
      </c>
      <c r="R33">
        <v>40.04</v>
      </c>
      <c r="S33">
        <v>28.65</v>
      </c>
      <c r="T33">
        <v>4967.83</v>
      </c>
      <c r="U33">
        <v>0.72</v>
      </c>
      <c r="V33">
        <v>0.9</v>
      </c>
      <c r="W33">
        <v>0.1</v>
      </c>
      <c r="X33">
        <v>0.29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8.434900000000001</v>
      </c>
      <c r="E34">
        <v>11.86</v>
      </c>
      <c r="F34">
        <v>8.949999999999999</v>
      </c>
      <c r="G34">
        <v>53.7</v>
      </c>
      <c r="H34">
        <v>0.77</v>
      </c>
      <c r="I34">
        <v>10</v>
      </c>
      <c r="J34">
        <v>207.34</v>
      </c>
      <c r="K34">
        <v>54.38</v>
      </c>
      <c r="L34">
        <v>9</v>
      </c>
      <c r="M34">
        <v>8</v>
      </c>
      <c r="N34">
        <v>43.96</v>
      </c>
      <c r="O34">
        <v>25806.1</v>
      </c>
      <c r="P34">
        <v>109.84</v>
      </c>
      <c r="Q34">
        <v>453.24</v>
      </c>
      <c r="R34">
        <v>37.93</v>
      </c>
      <c r="S34">
        <v>28.65</v>
      </c>
      <c r="T34">
        <v>3922.08</v>
      </c>
      <c r="U34">
        <v>0.76</v>
      </c>
      <c r="V34">
        <v>0.91</v>
      </c>
      <c r="W34">
        <v>0.1</v>
      </c>
      <c r="X34">
        <v>0.23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8.457700000000001</v>
      </c>
      <c r="E35">
        <v>11.82</v>
      </c>
      <c r="F35">
        <v>8.92</v>
      </c>
      <c r="G35">
        <v>53.51</v>
      </c>
      <c r="H35">
        <v>0.79</v>
      </c>
      <c r="I35">
        <v>10</v>
      </c>
      <c r="J35">
        <v>207.74</v>
      </c>
      <c r="K35">
        <v>54.38</v>
      </c>
      <c r="L35">
        <v>9.25</v>
      </c>
      <c r="M35">
        <v>8</v>
      </c>
      <c r="N35">
        <v>44.11</v>
      </c>
      <c r="O35">
        <v>25855.35</v>
      </c>
      <c r="P35">
        <v>108.67</v>
      </c>
      <c r="Q35">
        <v>453.17</v>
      </c>
      <c r="R35">
        <v>37.06</v>
      </c>
      <c r="S35">
        <v>28.65</v>
      </c>
      <c r="T35">
        <v>3487.12</v>
      </c>
      <c r="U35">
        <v>0.77</v>
      </c>
      <c r="V35">
        <v>0.91</v>
      </c>
      <c r="W35">
        <v>0.09</v>
      </c>
      <c r="X35">
        <v>0.2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8.386699999999999</v>
      </c>
      <c r="E36">
        <v>11.92</v>
      </c>
      <c r="F36">
        <v>9.02</v>
      </c>
      <c r="G36">
        <v>54.11</v>
      </c>
      <c r="H36">
        <v>0.8100000000000001</v>
      </c>
      <c r="I36">
        <v>10</v>
      </c>
      <c r="J36">
        <v>208.14</v>
      </c>
      <c r="K36">
        <v>54.38</v>
      </c>
      <c r="L36">
        <v>9.5</v>
      </c>
      <c r="M36">
        <v>8</v>
      </c>
      <c r="N36">
        <v>44.26</v>
      </c>
      <c r="O36">
        <v>25904.65</v>
      </c>
      <c r="P36">
        <v>109.23</v>
      </c>
      <c r="Q36">
        <v>453.17</v>
      </c>
      <c r="R36">
        <v>40.55</v>
      </c>
      <c r="S36">
        <v>28.65</v>
      </c>
      <c r="T36">
        <v>5231.03</v>
      </c>
      <c r="U36">
        <v>0.71</v>
      </c>
      <c r="V36">
        <v>0.9</v>
      </c>
      <c r="W36">
        <v>0.1</v>
      </c>
      <c r="X36">
        <v>0.3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8.468</v>
      </c>
      <c r="E37">
        <v>11.81</v>
      </c>
      <c r="F37">
        <v>8.94</v>
      </c>
      <c r="G37">
        <v>59.62</v>
      </c>
      <c r="H37">
        <v>0.83</v>
      </c>
      <c r="I37">
        <v>9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107.58</v>
      </c>
      <c r="Q37">
        <v>453.17</v>
      </c>
      <c r="R37">
        <v>37.91</v>
      </c>
      <c r="S37">
        <v>28.65</v>
      </c>
      <c r="T37">
        <v>3913.09</v>
      </c>
      <c r="U37">
        <v>0.76</v>
      </c>
      <c r="V37">
        <v>0.91</v>
      </c>
      <c r="W37">
        <v>0.09</v>
      </c>
      <c r="X37">
        <v>0.22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8.462400000000001</v>
      </c>
      <c r="E38">
        <v>11.82</v>
      </c>
      <c r="F38">
        <v>8.949999999999999</v>
      </c>
      <c r="G38">
        <v>59.67</v>
      </c>
      <c r="H38">
        <v>0.85</v>
      </c>
      <c r="I38">
        <v>9</v>
      </c>
      <c r="J38">
        <v>208.94</v>
      </c>
      <c r="K38">
        <v>54.38</v>
      </c>
      <c r="L38">
        <v>10</v>
      </c>
      <c r="M38">
        <v>7</v>
      </c>
      <c r="N38">
        <v>44.56</v>
      </c>
      <c r="O38">
        <v>26003.41</v>
      </c>
      <c r="P38">
        <v>107.58</v>
      </c>
      <c r="Q38">
        <v>453.17</v>
      </c>
      <c r="R38">
        <v>38.11</v>
      </c>
      <c r="S38">
        <v>28.65</v>
      </c>
      <c r="T38">
        <v>4015.19</v>
      </c>
      <c r="U38">
        <v>0.75</v>
      </c>
      <c r="V38">
        <v>0.91</v>
      </c>
      <c r="W38">
        <v>0.1</v>
      </c>
      <c r="X38">
        <v>0.23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8.4551</v>
      </c>
      <c r="E39">
        <v>11.83</v>
      </c>
      <c r="F39">
        <v>8.960000000000001</v>
      </c>
      <c r="G39">
        <v>59.74</v>
      </c>
      <c r="H39">
        <v>0.87</v>
      </c>
      <c r="I39">
        <v>9</v>
      </c>
      <c r="J39">
        <v>209.34</v>
      </c>
      <c r="K39">
        <v>54.38</v>
      </c>
      <c r="L39">
        <v>10.25</v>
      </c>
      <c r="M39">
        <v>7</v>
      </c>
      <c r="N39">
        <v>44.71</v>
      </c>
      <c r="O39">
        <v>26052.86</v>
      </c>
      <c r="P39">
        <v>107.76</v>
      </c>
      <c r="Q39">
        <v>453.17</v>
      </c>
      <c r="R39">
        <v>38.52</v>
      </c>
      <c r="S39">
        <v>28.65</v>
      </c>
      <c r="T39">
        <v>4218.54</v>
      </c>
      <c r="U39">
        <v>0.74</v>
      </c>
      <c r="V39">
        <v>0.91</v>
      </c>
      <c r="W39">
        <v>0.1</v>
      </c>
      <c r="X39">
        <v>0.24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8.4579</v>
      </c>
      <c r="E40">
        <v>11.82</v>
      </c>
      <c r="F40">
        <v>8.960000000000001</v>
      </c>
      <c r="G40">
        <v>59.71</v>
      </c>
      <c r="H40">
        <v>0.89</v>
      </c>
      <c r="I40">
        <v>9</v>
      </c>
      <c r="J40">
        <v>209.74</v>
      </c>
      <c r="K40">
        <v>54.38</v>
      </c>
      <c r="L40">
        <v>10.5</v>
      </c>
      <c r="M40">
        <v>7</v>
      </c>
      <c r="N40">
        <v>44.87</v>
      </c>
      <c r="O40">
        <v>26102.37</v>
      </c>
      <c r="P40">
        <v>107.1</v>
      </c>
      <c r="Q40">
        <v>453.19</v>
      </c>
      <c r="R40">
        <v>38.35</v>
      </c>
      <c r="S40">
        <v>28.65</v>
      </c>
      <c r="T40">
        <v>4135.17</v>
      </c>
      <c r="U40">
        <v>0.75</v>
      </c>
      <c r="V40">
        <v>0.91</v>
      </c>
      <c r="W40">
        <v>0.1</v>
      </c>
      <c r="X40">
        <v>0.24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8.4612</v>
      </c>
      <c r="E41">
        <v>11.82</v>
      </c>
      <c r="F41">
        <v>8.949999999999999</v>
      </c>
      <c r="G41">
        <v>59.68</v>
      </c>
      <c r="H41">
        <v>0.91</v>
      </c>
      <c r="I41">
        <v>9</v>
      </c>
      <c r="J41">
        <v>210.14</v>
      </c>
      <c r="K41">
        <v>54.38</v>
      </c>
      <c r="L41">
        <v>10.75</v>
      </c>
      <c r="M41">
        <v>7</v>
      </c>
      <c r="N41">
        <v>45.02</v>
      </c>
      <c r="O41">
        <v>26151.93</v>
      </c>
      <c r="P41">
        <v>106.26</v>
      </c>
      <c r="Q41">
        <v>453.2</v>
      </c>
      <c r="R41">
        <v>38.15</v>
      </c>
      <c r="S41">
        <v>28.65</v>
      </c>
      <c r="T41">
        <v>4035.98</v>
      </c>
      <c r="U41">
        <v>0.75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8.5161</v>
      </c>
      <c r="E42">
        <v>11.74</v>
      </c>
      <c r="F42">
        <v>8.91</v>
      </c>
      <c r="G42">
        <v>66.86</v>
      </c>
      <c r="H42">
        <v>0.93</v>
      </c>
      <c r="I42">
        <v>8</v>
      </c>
      <c r="J42">
        <v>210.55</v>
      </c>
      <c r="K42">
        <v>54.38</v>
      </c>
      <c r="L42">
        <v>11</v>
      </c>
      <c r="M42">
        <v>6</v>
      </c>
      <c r="N42">
        <v>45.17</v>
      </c>
      <c r="O42">
        <v>26201.54</v>
      </c>
      <c r="P42">
        <v>105.29</v>
      </c>
      <c r="Q42">
        <v>453.17</v>
      </c>
      <c r="R42">
        <v>36.97</v>
      </c>
      <c r="S42">
        <v>28.65</v>
      </c>
      <c r="T42">
        <v>3450.93</v>
      </c>
      <c r="U42">
        <v>0.77</v>
      </c>
      <c r="V42">
        <v>0.91</v>
      </c>
      <c r="W42">
        <v>0.09</v>
      </c>
      <c r="X42">
        <v>0.19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8.517099999999999</v>
      </c>
      <c r="E43">
        <v>11.74</v>
      </c>
      <c r="F43">
        <v>8.91</v>
      </c>
      <c r="G43">
        <v>66.84999999999999</v>
      </c>
      <c r="H43">
        <v>0.95</v>
      </c>
      <c r="I43">
        <v>8</v>
      </c>
      <c r="J43">
        <v>210.95</v>
      </c>
      <c r="K43">
        <v>54.38</v>
      </c>
      <c r="L43">
        <v>11.25</v>
      </c>
      <c r="M43">
        <v>6</v>
      </c>
      <c r="N43">
        <v>45.32</v>
      </c>
      <c r="O43">
        <v>26251.2</v>
      </c>
      <c r="P43">
        <v>104.63</v>
      </c>
      <c r="Q43">
        <v>453.21</v>
      </c>
      <c r="R43">
        <v>36.9</v>
      </c>
      <c r="S43">
        <v>28.65</v>
      </c>
      <c r="T43">
        <v>3416.83</v>
      </c>
      <c r="U43">
        <v>0.78</v>
      </c>
      <c r="V43">
        <v>0.91</v>
      </c>
      <c r="W43">
        <v>0.09</v>
      </c>
      <c r="X43">
        <v>0.19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8.5298</v>
      </c>
      <c r="E44">
        <v>11.72</v>
      </c>
      <c r="F44">
        <v>8.9</v>
      </c>
      <c r="G44">
        <v>66.72</v>
      </c>
      <c r="H44">
        <v>0.97</v>
      </c>
      <c r="I44">
        <v>8</v>
      </c>
      <c r="J44">
        <v>211.35</v>
      </c>
      <c r="K44">
        <v>54.38</v>
      </c>
      <c r="L44">
        <v>11.5</v>
      </c>
      <c r="M44">
        <v>6</v>
      </c>
      <c r="N44">
        <v>45.48</v>
      </c>
      <c r="O44">
        <v>26300.92</v>
      </c>
      <c r="P44">
        <v>103.8</v>
      </c>
      <c r="Q44">
        <v>453.17</v>
      </c>
      <c r="R44">
        <v>36.12</v>
      </c>
      <c r="S44">
        <v>28.65</v>
      </c>
      <c r="T44">
        <v>3025.89</v>
      </c>
      <c r="U44">
        <v>0.79</v>
      </c>
      <c r="V44">
        <v>0.91</v>
      </c>
      <c r="W44">
        <v>0.1</v>
      </c>
      <c r="X44">
        <v>0.18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8.5413</v>
      </c>
      <c r="E45">
        <v>11.71</v>
      </c>
      <c r="F45">
        <v>8.880000000000001</v>
      </c>
      <c r="G45">
        <v>66.59999999999999</v>
      </c>
      <c r="H45">
        <v>0.99</v>
      </c>
      <c r="I45">
        <v>8</v>
      </c>
      <c r="J45">
        <v>211.76</v>
      </c>
      <c r="K45">
        <v>54.38</v>
      </c>
      <c r="L45">
        <v>11.75</v>
      </c>
      <c r="M45">
        <v>6</v>
      </c>
      <c r="N45">
        <v>45.63</v>
      </c>
      <c r="O45">
        <v>26350.68</v>
      </c>
      <c r="P45">
        <v>103.26</v>
      </c>
      <c r="Q45">
        <v>453.17</v>
      </c>
      <c r="R45">
        <v>35.86</v>
      </c>
      <c r="S45">
        <v>28.65</v>
      </c>
      <c r="T45">
        <v>2896.68</v>
      </c>
      <c r="U45">
        <v>0.8</v>
      </c>
      <c r="V45">
        <v>0.92</v>
      </c>
      <c r="W45">
        <v>0.09</v>
      </c>
      <c r="X45">
        <v>0.16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8.496</v>
      </c>
      <c r="E46">
        <v>11.77</v>
      </c>
      <c r="F46">
        <v>8.94</v>
      </c>
      <c r="G46">
        <v>67.06999999999999</v>
      </c>
      <c r="H46">
        <v>1</v>
      </c>
      <c r="I46">
        <v>8</v>
      </c>
      <c r="J46">
        <v>212.16</v>
      </c>
      <c r="K46">
        <v>54.38</v>
      </c>
      <c r="L46">
        <v>12</v>
      </c>
      <c r="M46">
        <v>6</v>
      </c>
      <c r="N46">
        <v>45.78</v>
      </c>
      <c r="O46">
        <v>26400.51</v>
      </c>
      <c r="P46">
        <v>103.42</v>
      </c>
      <c r="Q46">
        <v>453.17</v>
      </c>
      <c r="R46">
        <v>38</v>
      </c>
      <c r="S46">
        <v>28.65</v>
      </c>
      <c r="T46">
        <v>3964.58</v>
      </c>
      <c r="U46">
        <v>0.75</v>
      </c>
      <c r="V46">
        <v>0.91</v>
      </c>
      <c r="W46">
        <v>0.09</v>
      </c>
      <c r="X46">
        <v>0.22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8.5594</v>
      </c>
      <c r="E47">
        <v>11.68</v>
      </c>
      <c r="F47">
        <v>8.890000000000001</v>
      </c>
      <c r="G47">
        <v>76.23999999999999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102.33</v>
      </c>
      <c r="Q47">
        <v>453.18</v>
      </c>
      <c r="R47">
        <v>36.32</v>
      </c>
      <c r="S47">
        <v>28.65</v>
      </c>
      <c r="T47">
        <v>3129.44</v>
      </c>
      <c r="U47">
        <v>0.79</v>
      </c>
      <c r="V47">
        <v>0.91</v>
      </c>
      <c r="W47">
        <v>0.09</v>
      </c>
      <c r="X47">
        <v>0.17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8.561199999999999</v>
      </c>
      <c r="E48">
        <v>11.68</v>
      </c>
      <c r="F48">
        <v>8.890000000000001</v>
      </c>
      <c r="G48">
        <v>76.20999999999999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102.18</v>
      </c>
      <c r="Q48">
        <v>453.18</v>
      </c>
      <c r="R48">
        <v>36.2</v>
      </c>
      <c r="S48">
        <v>28.65</v>
      </c>
      <c r="T48">
        <v>3071.17</v>
      </c>
      <c r="U48">
        <v>0.79</v>
      </c>
      <c r="V48">
        <v>0.91</v>
      </c>
      <c r="W48">
        <v>0.09</v>
      </c>
      <c r="X48">
        <v>0.17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8.561199999999999</v>
      </c>
      <c r="E49">
        <v>11.68</v>
      </c>
      <c r="F49">
        <v>8.890000000000001</v>
      </c>
      <c r="G49">
        <v>76.20999999999999</v>
      </c>
      <c r="H49">
        <v>1.06</v>
      </c>
      <c r="I49">
        <v>7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101.93</v>
      </c>
      <c r="Q49">
        <v>453.17</v>
      </c>
      <c r="R49">
        <v>36.23</v>
      </c>
      <c r="S49">
        <v>28.65</v>
      </c>
      <c r="T49">
        <v>3084.91</v>
      </c>
      <c r="U49">
        <v>0.79</v>
      </c>
      <c r="V49">
        <v>0.91</v>
      </c>
      <c r="W49">
        <v>0.09</v>
      </c>
      <c r="X49">
        <v>0.17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8.5665</v>
      </c>
      <c r="E50">
        <v>11.67</v>
      </c>
      <c r="F50">
        <v>8.880000000000001</v>
      </c>
      <c r="G50">
        <v>76.15000000000001</v>
      </c>
      <c r="H50">
        <v>1.08</v>
      </c>
      <c r="I50">
        <v>7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101.21</v>
      </c>
      <c r="Q50">
        <v>453.18</v>
      </c>
      <c r="R50">
        <v>35.9</v>
      </c>
      <c r="S50">
        <v>28.65</v>
      </c>
      <c r="T50">
        <v>2922.02</v>
      </c>
      <c r="U50">
        <v>0.8</v>
      </c>
      <c r="V50">
        <v>0.91</v>
      </c>
      <c r="W50">
        <v>0.09</v>
      </c>
      <c r="X50">
        <v>0.16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8.5594</v>
      </c>
      <c r="E51">
        <v>11.68</v>
      </c>
      <c r="F51">
        <v>8.890000000000001</v>
      </c>
      <c r="G51">
        <v>76.23999999999999</v>
      </c>
      <c r="H51">
        <v>1.1</v>
      </c>
      <c r="I51">
        <v>7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100.95</v>
      </c>
      <c r="Q51">
        <v>453.17</v>
      </c>
      <c r="R51">
        <v>36.31</v>
      </c>
      <c r="S51">
        <v>28.65</v>
      </c>
      <c r="T51">
        <v>3124.19</v>
      </c>
      <c r="U51">
        <v>0.79</v>
      </c>
      <c r="V51">
        <v>0.91</v>
      </c>
      <c r="W51">
        <v>0.09</v>
      </c>
      <c r="X51">
        <v>0.17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8.5692</v>
      </c>
      <c r="E52">
        <v>11.67</v>
      </c>
      <c r="F52">
        <v>8.880000000000001</v>
      </c>
      <c r="G52">
        <v>76.12</v>
      </c>
      <c r="H52">
        <v>1.12</v>
      </c>
      <c r="I52">
        <v>7</v>
      </c>
      <c r="J52">
        <v>214.59</v>
      </c>
      <c r="K52">
        <v>54.38</v>
      </c>
      <c r="L52">
        <v>13.5</v>
      </c>
      <c r="M52">
        <v>5</v>
      </c>
      <c r="N52">
        <v>46.72</v>
      </c>
      <c r="O52">
        <v>26700.55</v>
      </c>
      <c r="P52">
        <v>99.31999999999999</v>
      </c>
      <c r="Q52">
        <v>453.17</v>
      </c>
      <c r="R52">
        <v>35.75</v>
      </c>
      <c r="S52">
        <v>28.65</v>
      </c>
      <c r="T52">
        <v>2846.93</v>
      </c>
      <c r="U52">
        <v>0.8</v>
      </c>
      <c r="V52">
        <v>0.91</v>
      </c>
      <c r="W52">
        <v>0.09</v>
      </c>
      <c r="X52">
        <v>0.16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8.5853</v>
      </c>
      <c r="E53">
        <v>11.65</v>
      </c>
      <c r="F53">
        <v>8.859999999999999</v>
      </c>
      <c r="G53">
        <v>75.93000000000001</v>
      </c>
      <c r="H53">
        <v>1.14</v>
      </c>
      <c r="I53">
        <v>7</v>
      </c>
      <c r="J53">
        <v>215</v>
      </c>
      <c r="K53">
        <v>54.38</v>
      </c>
      <c r="L53">
        <v>13.75</v>
      </c>
      <c r="M53">
        <v>5</v>
      </c>
      <c r="N53">
        <v>46.87</v>
      </c>
      <c r="O53">
        <v>26750.75</v>
      </c>
      <c r="P53">
        <v>97.87</v>
      </c>
      <c r="Q53">
        <v>453.17</v>
      </c>
      <c r="R53">
        <v>35.09</v>
      </c>
      <c r="S53">
        <v>28.65</v>
      </c>
      <c r="T53">
        <v>2512.8</v>
      </c>
      <c r="U53">
        <v>0.82</v>
      </c>
      <c r="V53">
        <v>0.92</v>
      </c>
      <c r="W53">
        <v>0.09</v>
      </c>
      <c r="X53">
        <v>0.14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8.6182</v>
      </c>
      <c r="E54">
        <v>11.6</v>
      </c>
      <c r="F54">
        <v>8.85</v>
      </c>
      <c r="G54">
        <v>88.53</v>
      </c>
      <c r="H54">
        <v>1.15</v>
      </c>
      <c r="I54">
        <v>6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97.06999999999999</v>
      </c>
      <c r="Q54">
        <v>453.17</v>
      </c>
      <c r="R54">
        <v>35.02</v>
      </c>
      <c r="S54">
        <v>28.65</v>
      </c>
      <c r="T54">
        <v>2487.21</v>
      </c>
      <c r="U54">
        <v>0.82</v>
      </c>
      <c r="V54">
        <v>0.92</v>
      </c>
      <c r="W54">
        <v>0.09</v>
      </c>
      <c r="X54">
        <v>0.13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8.6143</v>
      </c>
      <c r="E55">
        <v>11.61</v>
      </c>
      <c r="F55">
        <v>8.859999999999999</v>
      </c>
      <c r="G55">
        <v>88.59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96.86</v>
      </c>
      <c r="Q55">
        <v>453.17</v>
      </c>
      <c r="R55">
        <v>35.09</v>
      </c>
      <c r="S55">
        <v>28.65</v>
      </c>
      <c r="T55">
        <v>2519.58</v>
      </c>
      <c r="U55">
        <v>0.82</v>
      </c>
      <c r="V55">
        <v>0.92</v>
      </c>
      <c r="W55">
        <v>0.09</v>
      </c>
      <c r="X55">
        <v>0.14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8.611000000000001</v>
      </c>
      <c r="E56">
        <v>11.61</v>
      </c>
      <c r="F56">
        <v>8.859999999999999</v>
      </c>
      <c r="G56">
        <v>88.63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3</v>
      </c>
      <c r="N56">
        <v>47.35</v>
      </c>
      <c r="O56">
        <v>26901.66</v>
      </c>
      <c r="P56">
        <v>96.86</v>
      </c>
      <c r="Q56">
        <v>453.17</v>
      </c>
      <c r="R56">
        <v>35.26</v>
      </c>
      <c r="S56">
        <v>28.65</v>
      </c>
      <c r="T56">
        <v>2603.74</v>
      </c>
      <c r="U56">
        <v>0.8100000000000001</v>
      </c>
      <c r="V56">
        <v>0.92</v>
      </c>
      <c r="W56">
        <v>0.09</v>
      </c>
      <c r="X56">
        <v>0.14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8.6015</v>
      </c>
      <c r="E57">
        <v>11.63</v>
      </c>
      <c r="F57">
        <v>8.880000000000001</v>
      </c>
      <c r="G57">
        <v>88.76000000000001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</v>
      </c>
      <c r="P57">
        <v>96.86</v>
      </c>
      <c r="Q57">
        <v>453.17</v>
      </c>
      <c r="R57">
        <v>35.63</v>
      </c>
      <c r="S57">
        <v>28.65</v>
      </c>
      <c r="T57">
        <v>2790.86</v>
      </c>
      <c r="U57">
        <v>0.8</v>
      </c>
      <c r="V57">
        <v>0.92</v>
      </c>
      <c r="W57">
        <v>0.09</v>
      </c>
      <c r="X57">
        <v>0.16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8.6061</v>
      </c>
      <c r="E58">
        <v>11.62</v>
      </c>
      <c r="F58">
        <v>8.869999999999999</v>
      </c>
      <c r="G58">
        <v>88.7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1</v>
      </c>
      <c r="N58">
        <v>47.66</v>
      </c>
      <c r="O58">
        <v>27002.55</v>
      </c>
      <c r="P58">
        <v>96.7</v>
      </c>
      <c r="Q58">
        <v>453.17</v>
      </c>
      <c r="R58">
        <v>35.34</v>
      </c>
      <c r="S58">
        <v>28.65</v>
      </c>
      <c r="T58">
        <v>2642.65</v>
      </c>
      <c r="U58">
        <v>0.8100000000000001</v>
      </c>
      <c r="V58">
        <v>0.92</v>
      </c>
      <c r="W58">
        <v>0.1</v>
      </c>
      <c r="X58">
        <v>0.15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8.6046</v>
      </c>
      <c r="E59">
        <v>11.62</v>
      </c>
      <c r="F59">
        <v>8.869999999999999</v>
      </c>
      <c r="G59">
        <v>88.72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0</v>
      </c>
      <c r="N59">
        <v>47.82</v>
      </c>
      <c r="O59">
        <v>27053.07</v>
      </c>
      <c r="P59">
        <v>96.84999999999999</v>
      </c>
      <c r="Q59">
        <v>453.17</v>
      </c>
      <c r="R59">
        <v>35.35</v>
      </c>
      <c r="S59">
        <v>28.65</v>
      </c>
      <c r="T59">
        <v>2649.66</v>
      </c>
      <c r="U59">
        <v>0.8100000000000001</v>
      </c>
      <c r="V59">
        <v>0.92</v>
      </c>
      <c r="W59">
        <v>0.1</v>
      </c>
      <c r="X59">
        <v>0.15</v>
      </c>
      <c r="Y59">
        <v>1</v>
      </c>
      <c r="Z5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3.5201</v>
      </c>
      <c r="E2">
        <v>28.41</v>
      </c>
      <c r="F2">
        <v>14.63</v>
      </c>
      <c r="G2">
        <v>4.53</v>
      </c>
      <c r="H2">
        <v>0.06</v>
      </c>
      <c r="I2">
        <v>194</v>
      </c>
      <c r="J2">
        <v>296.65</v>
      </c>
      <c r="K2">
        <v>61.82</v>
      </c>
      <c r="L2">
        <v>1</v>
      </c>
      <c r="M2">
        <v>192</v>
      </c>
      <c r="N2">
        <v>83.83</v>
      </c>
      <c r="O2">
        <v>36821.52</v>
      </c>
      <c r="P2">
        <v>265.2</v>
      </c>
      <c r="Q2">
        <v>453.41</v>
      </c>
      <c r="R2">
        <v>224.72</v>
      </c>
      <c r="S2">
        <v>28.65</v>
      </c>
      <c r="T2">
        <v>96395.11</v>
      </c>
      <c r="U2">
        <v>0.13</v>
      </c>
      <c r="V2">
        <v>0.5600000000000001</v>
      </c>
      <c r="W2">
        <v>0.39</v>
      </c>
      <c r="X2">
        <v>5.91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4.303</v>
      </c>
      <c r="E3">
        <v>23.24</v>
      </c>
      <c r="F3">
        <v>12.74</v>
      </c>
      <c r="G3">
        <v>5.66</v>
      </c>
      <c r="H3">
        <v>0.07000000000000001</v>
      </c>
      <c r="I3">
        <v>135</v>
      </c>
      <c r="J3">
        <v>297.17</v>
      </c>
      <c r="K3">
        <v>61.82</v>
      </c>
      <c r="L3">
        <v>1.25</v>
      </c>
      <c r="M3">
        <v>133</v>
      </c>
      <c r="N3">
        <v>84.09999999999999</v>
      </c>
      <c r="O3">
        <v>36885.7</v>
      </c>
      <c r="P3">
        <v>230.5</v>
      </c>
      <c r="Q3">
        <v>453.37</v>
      </c>
      <c r="R3">
        <v>162.28</v>
      </c>
      <c r="S3">
        <v>28.65</v>
      </c>
      <c r="T3">
        <v>65468.19</v>
      </c>
      <c r="U3">
        <v>0.18</v>
      </c>
      <c r="V3">
        <v>0.64</v>
      </c>
      <c r="W3">
        <v>0.3</v>
      </c>
      <c r="X3">
        <v>4.02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4.8906</v>
      </c>
      <c r="E4">
        <v>20.45</v>
      </c>
      <c r="F4">
        <v>11.73</v>
      </c>
      <c r="G4">
        <v>6.83</v>
      </c>
      <c r="H4">
        <v>0.09</v>
      </c>
      <c r="I4">
        <v>103</v>
      </c>
      <c r="J4">
        <v>297.7</v>
      </c>
      <c r="K4">
        <v>61.82</v>
      </c>
      <c r="L4">
        <v>1.5</v>
      </c>
      <c r="M4">
        <v>101</v>
      </c>
      <c r="N4">
        <v>84.37</v>
      </c>
      <c r="O4">
        <v>36949.99</v>
      </c>
      <c r="P4">
        <v>211.81</v>
      </c>
      <c r="Q4">
        <v>453.27</v>
      </c>
      <c r="R4">
        <v>128.96</v>
      </c>
      <c r="S4">
        <v>28.65</v>
      </c>
      <c r="T4">
        <v>48967.64</v>
      </c>
      <c r="U4">
        <v>0.22</v>
      </c>
      <c r="V4">
        <v>0.6899999999999999</v>
      </c>
      <c r="W4">
        <v>0.25</v>
      </c>
      <c r="X4">
        <v>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5.3174</v>
      </c>
      <c r="E5">
        <v>18.81</v>
      </c>
      <c r="F5">
        <v>11.14</v>
      </c>
      <c r="G5">
        <v>7.96</v>
      </c>
      <c r="H5">
        <v>0.1</v>
      </c>
      <c r="I5">
        <v>84</v>
      </c>
      <c r="J5">
        <v>298.22</v>
      </c>
      <c r="K5">
        <v>61.82</v>
      </c>
      <c r="L5">
        <v>1.75</v>
      </c>
      <c r="M5">
        <v>82</v>
      </c>
      <c r="N5">
        <v>84.65000000000001</v>
      </c>
      <c r="O5">
        <v>37014.39</v>
      </c>
      <c r="P5">
        <v>200.91</v>
      </c>
      <c r="Q5">
        <v>453.36</v>
      </c>
      <c r="R5">
        <v>109.61</v>
      </c>
      <c r="S5">
        <v>28.65</v>
      </c>
      <c r="T5">
        <v>39387.65</v>
      </c>
      <c r="U5">
        <v>0.26</v>
      </c>
      <c r="V5">
        <v>0.73</v>
      </c>
      <c r="W5">
        <v>0.21</v>
      </c>
      <c r="X5">
        <v>2.42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5.6473</v>
      </c>
      <c r="E6">
        <v>17.71</v>
      </c>
      <c r="F6">
        <v>10.77</v>
      </c>
      <c r="G6">
        <v>9.1</v>
      </c>
      <c r="H6">
        <v>0.12</v>
      </c>
      <c r="I6">
        <v>71</v>
      </c>
      <c r="J6">
        <v>298.74</v>
      </c>
      <c r="K6">
        <v>61.82</v>
      </c>
      <c r="L6">
        <v>2</v>
      </c>
      <c r="M6">
        <v>69</v>
      </c>
      <c r="N6">
        <v>84.92</v>
      </c>
      <c r="O6">
        <v>37078.91</v>
      </c>
      <c r="P6">
        <v>193.88</v>
      </c>
      <c r="Q6">
        <v>453.26</v>
      </c>
      <c r="R6">
        <v>97.65000000000001</v>
      </c>
      <c r="S6">
        <v>28.65</v>
      </c>
      <c r="T6">
        <v>33475.16</v>
      </c>
      <c r="U6">
        <v>0.29</v>
      </c>
      <c r="V6">
        <v>0.75</v>
      </c>
      <c r="W6">
        <v>0.19</v>
      </c>
      <c r="X6">
        <v>2.04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5.9042</v>
      </c>
      <c r="E7">
        <v>16.94</v>
      </c>
      <c r="F7">
        <v>10.5</v>
      </c>
      <c r="G7">
        <v>10.16</v>
      </c>
      <c r="H7">
        <v>0.13</v>
      </c>
      <c r="I7">
        <v>62</v>
      </c>
      <c r="J7">
        <v>299.26</v>
      </c>
      <c r="K7">
        <v>61.82</v>
      </c>
      <c r="L7">
        <v>2.25</v>
      </c>
      <c r="M7">
        <v>60</v>
      </c>
      <c r="N7">
        <v>85.19</v>
      </c>
      <c r="O7">
        <v>37143.54</v>
      </c>
      <c r="P7">
        <v>188.69</v>
      </c>
      <c r="Q7">
        <v>453.21</v>
      </c>
      <c r="R7">
        <v>88.58</v>
      </c>
      <c r="S7">
        <v>28.65</v>
      </c>
      <c r="T7">
        <v>28983.81</v>
      </c>
      <c r="U7">
        <v>0.32</v>
      </c>
      <c r="V7">
        <v>0.77</v>
      </c>
      <c r="W7">
        <v>0.18</v>
      </c>
      <c r="X7">
        <v>1.77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6.1546</v>
      </c>
      <c r="E8">
        <v>16.25</v>
      </c>
      <c r="F8">
        <v>10.25</v>
      </c>
      <c r="G8">
        <v>11.39</v>
      </c>
      <c r="H8">
        <v>0.15</v>
      </c>
      <c r="I8">
        <v>54</v>
      </c>
      <c r="J8">
        <v>299.79</v>
      </c>
      <c r="K8">
        <v>61.82</v>
      </c>
      <c r="L8">
        <v>2.5</v>
      </c>
      <c r="M8">
        <v>52</v>
      </c>
      <c r="N8">
        <v>85.47</v>
      </c>
      <c r="O8">
        <v>37208.42</v>
      </c>
      <c r="P8">
        <v>184.04</v>
      </c>
      <c r="Q8">
        <v>453.28</v>
      </c>
      <c r="R8">
        <v>80.59999999999999</v>
      </c>
      <c r="S8">
        <v>28.65</v>
      </c>
      <c r="T8">
        <v>25036.98</v>
      </c>
      <c r="U8">
        <v>0.36</v>
      </c>
      <c r="V8">
        <v>0.79</v>
      </c>
      <c r="W8">
        <v>0.16</v>
      </c>
      <c r="X8">
        <v>1.53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6.319</v>
      </c>
      <c r="E9">
        <v>15.83</v>
      </c>
      <c r="F9">
        <v>10.11</v>
      </c>
      <c r="G9">
        <v>12.37</v>
      </c>
      <c r="H9">
        <v>0.16</v>
      </c>
      <c r="I9">
        <v>49</v>
      </c>
      <c r="J9">
        <v>300.32</v>
      </c>
      <c r="K9">
        <v>61.82</v>
      </c>
      <c r="L9">
        <v>2.75</v>
      </c>
      <c r="M9">
        <v>47</v>
      </c>
      <c r="N9">
        <v>85.73999999999999</v>
      </c>
      <c r="O9">
        <v>37273.29</v>
      </c>
      <c r="P9">
        <v>181.26</v>
      </c>
      <c r="Q9">
        <v>453.37</v>
      </c>
      <c r="R9">
        <v>75.65000000000001</v>
      </c>
      <c r="S9">
        <v>28.65</v>
      </c>
      <c r="T9">
        <v>22583.83</v>
      </c>
      <c r="U9">
        <v>0.38</v>
      </c>
      <c r="V9">
        <v>0.8</v>
      </c>
      <c r="W9">
        <v>0.16</v>
      </c>
      <c r="X9">
        <v>1.38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6.4921</v>
      </c>
      <c r="E10">
        <v>15.4</v>
      </c>
      <c r="F10">
        <v>9.960000000000001</v>
      </c>
      <c r="G10">
        <v>13.58</v>
      </c>
      <c r="H10">
        <v>0.18</v>
      </c>
      <c r="I10">
        <v>44</v>
      </c>
      <c r="J10">
        <v>300.84</v>
      </c>
      <c r="K10">
        <v>61.82</v>
      </c>
      <c r="L10">
        <v>3</v>
      </c>
      <c r="M10">
        <v>42</v>
      </c>
      <c r="N10">
        <v>86.02</v>
      </c>
      <c r="O10">
        <v>37338.27</v>
      </c>
      <c r="P10">
        <v>178.35</v>
      </c>
      <c r="Q10">
        <v>453.22</v>
      </c>
      <c r="R10">
        <v>70.97</v>
      </c>
      <c r="S10">
        <v>28.65</v>
      </c>
      <c r="T10">
        <v>20267.65</v>
      </c>
      <c r="U10">
        <v>0.4</v>
      </c>
      <c r="V10">
        <v>0.82</v>
      </c>
      <c r="W10">
        <v>0.15</v>
      </c>
      <c r="X10">
        <v>1.24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6.6461</v>
      </c>
      <c r="E11">
        <v>15.05</v>
      </c>
      <c r="F11">
        <v>9.83</v>
      </c>
      <c r="G11">
        <v>14.74</v>
      </c>
      <c r="H11">
        <v>0.19</v>
      </c>
      <c r="I11">
        <v>40</v>
      </c>
      <c r="J11">
        <v>301.37</v>
      </c>
      <c r="K11">
        <v>61.82</v>
      </c>
      <c r="L11">
        <v>3.25</v>
      </c>
      <c r="M11">
        <v>38</v>
      </c>
      <c r="N11">
        <v>86.3</v>
      </c>
      <c r="O11">
        <v>37403.38</v>
      </c>
      <c r="P11">
        <v>175.65</v>
      </c>
      <c r="Q11">
        <v>453.31</v>
      </c>
      <c r="R11">
        <v>66.67</v>
      </c>
      <c r="S11">
        <v>28.65</v>
      </c>
      <c r="T11">
        <v>18142.04</v>
      </c>
      <c r="U11">
        <v>0.43</v>
      </c>
      <c r="V11">
        <v>0.83</v>
      </c>
      <c r="W11">
        <v>0.14</v>
      </c>
      <c r="X11">
        <v>1.11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6.7556</v>
      </c>
      <c r="E12">
        <v>14.8</v>
      </c>
      <c r="F12">
        <v>9.75</v>
      </c>
      <c r="G12">
        <v>15.81</v>
      </c>
      <c r="H12">
        <v>0.21</v>
      </c>
      <c r="I12">
        <v>37</v>
      </c>
      <c r="J12">
        <v>301.9</v>
      </c>
      <c r="K12">
        <v>61.82</v>
      </c>
      <c r="L12">
        <v>3.5</v>
      </c>
      <c r="M12">
        <v>35</v>
      </c>
      <c r="N12">
        <v>86.58</v>
      </c>
      <c r="O12">
        <v>37468.6</v>
      </c>
      <c r="P12">
        <v>174.17</v>
      </c>
      <c r="Q12">
        <v>453.18</v>
      </c>
      <c r="R12">
        <v>64.05</v>
      </c>
      <c r="S12">
        <v>28.65</v>
      </c>
      <c r="T12">
        <v>16845.32</v>
      </c>
      <c r="U12">
        <v>0.45</v>
      </c>
      <c r="V12">
        <v>0.83</v>
      </c>
      <c r="W12">
        <v>0.14</v>
      </c>
      <c r="X12">
        <v>1.03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6.8793</v>
      </c>
      <c r="E13">
        <v>14.54</v>
      </c>
      <c r="F13">
        <v>9.65</v>
      </c>
      <c r="G13">
        <v>17.03</v>
      </c>
      <c r="H13">
        <v>0.22</v>
      </c>
      <c r="I13">
        <v>34</v>
      </c>
      <c r="J13">
        <v>302.43</v>
      </c>
      <c r="K13">
        <v>61.82</v>
      </c>
      <c r="L13">
        <v>3.75</v>
      </c>
      <c r="M13">
        <v>32</v>
      </c>
      <c r="N13">
        <v>86.86</v>
      </c>
      <c r="O13">
        <v>37533.94</v>
      </c>
      <c r="P13">
        <v>172.25</v>
      </c>
      <c r="Q13">
        <v>453.2</v>
      </c>
      <c r="R13">
        <v>60.88</v>
      </c>
      <c r="S13">
        <v>28.65</v>
      </c>
      <c r="T13">
        <v>15275.75</v>
      </c>
      <c r="U13">
        <v>0.47</v>
      </c>
      <c r="V13">
        <v>0.84</v>
      </c>
      <c r="W13">
        <v>0.13</v>
      </c>
      <c r="X13">
        <v>0.93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6.9626</v>
      </c>
      <c r="E14">
        <v>14.36</v>
      </c>
      <c r="F14">
        <v>9.59</v>
      </c>
      <c r="G14">
        <v>17.98</v>
      </c>
      <c r="H14">
        <v>0.24</v>
      </c>
      <c r="I14">
        <v>32</v>
      </c>
      <c r="J14">
        <v>302.96</v>
      </c>
      <c r="K14">
        <v>61.82</v>
      </c>
      <c r="L14">
        <v>4</v>
      </c>
      <c r="M14">
        <v>30</v>
      </c>
      <c r="N14">
        <v>87.14</v>
      </c>
      <c r="O14">
        <v>37599.4</v>
      </c>
      <c r="P14">
        <v>170.86</v>
      </c>
      <c r="Q14">
        <v>453.2</v>
      </c>
      <c r="R14">
        <v>58.8</v>
      </c>
      <c r="S14">
        <v>28.65</v>
      </c>
      <c r="T14">
        <v>14244.99</v>
      </c>
      <c r="U14">
        <v>0.49</v>
      </c>
      <c r="V14">
        <v>0.85</v>
      </c>
      <c r="W14">
        <v>0.13</v>
      </c>
      <c r="X14">
        <v>0.87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7.0518</v>
      </c>
      <c r="E15">
        <v>14.18</v>
      </c>
      <c r="F15">
        <v>9.52</v>
      </c>
      <c r="G15">
        <v>19.03</v>
      </c>
      <c r="H15">
        <v>0.25</v>
      </c>
      <c r="I15">
        <v>30</v>
      </c>
      <c r="J15">
        <v>303.49</v>
      </c>
      <c r="K15">
        <v>61.82</v>
      </c>
      <c r="L15">
        <v>4.25</v>
      </c>
      <c r="M15">
        <v>28</v>
      </c>
      <c r="N15">
        <v>87.42</v>
      </c>
      <c r="O15">
        <v>37664.98</v>
      </c>
      <c r="P15">
        <v>169.42</v>
      </c>
      <c r="Q15">
        <v>453.19</v>
      </c>
      <c r="R15">
        <v>56.42</v>
      </c>
      <c r="S15">
        <v>28.65</v>
      </c>
      <c r="T15">
        <v>13067.07</v>
      </c>
      <c r="U15">
        <v>0.51</v>
      </c>
      <c r="V15">
        <v>0.85</v>
      </c>
      <c r="W15">
        <v>0.13</v>
      </c>
      <c r="X15">
        <v>0.8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7.1868</v>
      </c>
      <c r="E16">
        <v>13.91</v>
      </c>
      <c r="F16">
        <v>9.359999999999999</v>
      </c>
      <c r="G16">
        <v>20.06</v>
      </c>
      <c r="H16">
        <v>0.26</v>
      </c>
      <c r="I16">
        <v>28</v>
      </c>
      <c r="J16">
        <v>304.03</v>
      </c>
      <c r="K16">
        <v>61.82</v>
      </c>
      <c r="L16">
        <v>4.5</v>
      </c>
      <c r="M16">
        <v>26</v>
      </c>
      <c r="N16">
        <v>87.7</v>
      </c>
      <c r="O16">
        <v>37730.68</v>
      </c>
      <c r="P16">
        <v>166.19</v>
      </c>
      <c r="Q16">
        <v>453.2</v>
      </c>
      <c r="R16">
        <v>51.04</v>
      </c>
      <c r="S16">
        <v>28.65</v>
      </c>
      <c r="T16">
        <v>10382.7</v>
      </c>
      <c r="U16">
        <v>0.5600000000000001</v>
      </c>
      <c r="V16">
        <v>0.87</v>
      </c>
      <c r="W16">
        <v>0.13</v>
      </c>
      <c r="X16">
        <v>0.64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7.2579</v>
      </c>
      <c r="E17">
        <v>13.78</v>
      </c>
      <c r="F17">
        <v>9.34</v>
      </c>
      <c r="G17">
        <v>21.55</v>
      </c>
      <c r="H17">
        <v>0.28</v>
      </c>
      <c r="I17">
        <v>26</v>
      </c>
      <c r="J17">
        <v>304.56</v>
      </c>
      <c r="K17">
        <v>61.82</v>
      </c>
      <c r="L17">
        <v>4.75</v>
      </c>
      <c r="M17">
        <v>24</v>
      </c>
      <c r="N17">
        <v>87.98999999999999</v>
      </c>
      <c r="O17">
        <v>37796.51</v>
      </c>
      <c r="P17">
        <v>165.6</v>
      </c>
      <c r="Q17">
        <v>453.22</v>
      </c>
      <c r="R17">
        <v>50.85</v>
      </c>
      <c r="S17">
        <v>28.65</v>
      </c>
      <c r="T17">
        <v>10299.77</v>
      </c>
      <c r="U17">
        <v>0.5600000000000001</v>
      </c>
      <c r="V17">
        <v>0.87</v>
      </c>
      <c r="W17">
        <v>0.11</v>
      </c>
      <c r="X17">
        <v>0.61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7.1236</v>
      </c>
      <c r="E18">
        <v>14.04</v>
      </c>
      <c r="F18">
        <v>9.6</v>
      </c>
      <c r="G18">
        <v>22.14</v>
      </c>
      <c r="H18">
        <v>0.29</v>
      </c>
      <c r="I18">
        <v>26</v>
      </c>
      <c r="J18">
        <v>305.09</v>
      </c>
      <c r="K18">
        <v>61.82</v>
      </c>
      <c r="L18">
        <v>5</v>
      </c>
      <c r="M18">
        <v>24</v>
      </c>
      <c r="N18">
        <v>88.27</v>
      </c>
      <c r="O18">
        <v>37862.45</v>
      </c>
      <c r="P18">
        <v>170.28</v>
      </c>
      <c r="Q18">
        <v>453.17</v>
      </c>
      <c r="R18">
        <v>59.65</v>
      </c>
      <c r="S18">
        <v>28.65</v>
      </c>
      <c r="T18">
        <v>14700.06</v>
      </c>
      <c r="U18">
        <v>0.48</v>
      </c>
      <c r="V18">
        <v>0.85</v>
      </c>
      <c r="W18">
        <v>0.12</v>
      </c>
      <c r="X18">
        <v>0.88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7.2836</v>
      </c>
      <c r="E19">
        <v>13.73</v>
      </c>
      <c r="F19">
        <v>9.4</v>
      </c>
      <c r="G19">
        <v>23.5</v>
      </c>
      <c r="H19">
        <v>0.31</v>
      </c>
      <c r="I19">
        <v>24</v>
      </c>
      <c r="J19">
        <v>305.63</v>
      </c>
      <c r="K19">
        <v>61.82</v>
      </c>
      <c r="L19">
        <v>5.25</v>
      </c>
      <c r="M19">
        <v>22</v>
      </c>
      <c r="N19">
        <v>88.56</v>
      </c>
      <c r="O19">
        <v>37928.52</v>
      </c>
      <c r="P19">
        <v>166.42</v>
      </c>
      <c r="Q19">
        <v>453.19</v>
      </c>
      <c r="R19">
        <v>52.74</v>
      </c>
      <c r="S19">
        <v>28.65</v>
      </c>
      <c r="T19">
        <v>11253.83</v>
      </c>
      <c r="U19">
        <v>0.54</v>
      </c>
      <c r="V19">
        <v>0.86</v>
      </c>
      <c r="W19">
        <v>0.12</v>
      </c>
      <c r="X19">
        <v>0.68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7.3318</v>
      </c>
      <c r="E20">
        <v>13.64</v>
      </c>
      <c r="F20">
        <v>9.359999999999999</v>
      </c>
      <c r="G20">
        <v>24.43</v>
      </c>
      <c r="H20">
        <v>0.32</v>
      </c>
      <c r="I20">
        <v>23</v>
      </c>
      <c r="J20">
        <v>306.17</v>
      </c>
      <c r="K20">
        <v>61.82</v>
      </c>
      <c r="L20">
        <v>5.5</v>
      </c>
      <c r="M20">
        <v>21</v>
      </c>
      <c r="N20">
        <v>88.84</v>
      </c>
      <c r="O20">
        <v>37994.72</v>
      </c>
      <c r="P20">
        <v>165.72</v>
      </c>
      <c r="Q20">
        <v>453.18</v>
      </c>
      <c r="R20">
        <v>51.65</v>
      </c>
      <c r="S20">
        <v>28.65</v>
      </c>
      <c r="T20">
        <v>10714.02</v>
      </c>
      <c r="U20">
        <v>0.55</v>
      </c>
      <c r="V20">
        <v>0.87</v>
      </c>
      <c r="W20">
        <v>0.12</v>
      </c>
      <c r="X20">
        <v>0.64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7.3781</v>
      </c>
      <c r="E21">
        <v>13.55</v>
      </c>
      <c r="F21">
        <v>9.33</v>
      </c>
      <c r="G21">
        <v>25.46</v>
      </c>
      <c r="H21">
        <v>0.33</v>
      </c>
      <c r="I21">
        <v>22</v>
      </c>
      <c r="J21">
        <v>306.7</v>
      </c>
      <c r="K21">
        <v>61.82</v>
      </c>
      <c r="L21">
        <v>5.75</v>
      </c>
      <c r="M21">
        <v>20</v>
      </c>
      <c r="N21">
        <v>89.13</v>
      </c>
      <c r="O21">
        <v>38061.04</v>
      </c>
      <c r="P21">
        <v>164.73</v>
      </c>
      <c r="Q21">
        <v>453.22</v>
      </c>
      <c r="R21">
        <v>50.74</v>
      </c>
      <c r="S21">
        <v>28.65</v>
      </c>
      <c r="T21">
        <v>10265.27</v>
      </c>
      <c r="U21">
        <v>0.5600000000000001</v>
      </c>
      <c r="V21">
        <v>0.87</v>
      </c>
      <c r="W21">
        <v>0.11</v>
      </c>
      <c r="X21">
        <v>0.61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7.4271</v>
      </c>
      <c r="E22">
        <v>13.46</v>
      </c>
      <c r="F22">
        <v>9.300000000000001</v>
      </c>
      <c r="G22">
        <v>26.57</v>
      </c>
      <c r="H22">
        <v>0.35</v>
      </c>
      <c r="I22">
        <v>21</v>
      </c>
      <c r="J22">
        <v>307.24</v>
      </c>
      <c r="K22">
        <v>61.82</v>
      </c>
      <c r="L22">
        <v>6</v>
      </c>
      <c r="M22">
        <v>19</v>
      </c>
      <c r="N22">
        <v>89.42</v>
      </c>
      <c r="O22">
        <v>38127.48</v>
      </c>
      <c r="P22">
        <v>164.04</v>
      </c>
      <c r="Q22">
        <v>453.18</v>
      </c>
      <c r="R22">
        <v>49.45</v>
      </c>
      <c r="S22">
        <v>28.65</v>
      </c>
      <c r="T22">
        <v>9627.24</v>
      </c>
      <c r="U22">
        <v>0.58</v>
      </c>
      <c r="V22">
        <v>0.87</v>
      </c>
      <c r="W22">
        <v>0.12</v>
      </c>
      <c r="X22">
        <v>0.58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7.4746</v>
      </c>
      <c r="E23">
        <v>13.38</v>
      </c>
      <c r="F23">
        <v>9.27</v>
      </c>
      <c r="G23">
        <v>27.81</v>
      </c>
      <c r="H23">
        <v>0.36</v>
      </c>
      <c r="I23">
        <v>20</v>
      </c>
      <c r="J23">
        <v>307.78</v>
      </c>
      <c r="K23">
        <v>61.82</v>
      </c>
      <c r="L23">
        <v>6.25</v>
      </c>
      <c r="M23">
        <v>18</v>
      </c>
      <c r="N23">
        <v>89.70999999999999</v>
      </c>
      <c r="O23">
        <v>38194.05</v>
      </c>
      <c r="P23">
        <v>163.42</v>
      </c>
      <c r="Q23">
        <v>453.24</v>
      </c>
      <c r="R23">
        <v>48.55</v>
      </c>
      <c r="S23">
        <v>28.65</v>
      </c>
      <c r="T23">
        <v>9181.030000000001</v>
      </c>
      <c r="U23">
        <v>0.59</v>
      </c>
      <c r="V23">
        <v>0.88</v>
      </c>
      <c r="W23">
        <v>0.11</v>
      </c>
      <c r="X23">
        <v>0.55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7.5235</v>
      </c>
      <c r="E24">
        <v>13.29</v>
      </c>
      <c r="F24">
        <v>9.24</v>
      </c>
      <c r="G24">
        <v>29.18</v>
      </c>
      <c r="H24">
        <v>0.38</v>
      </c>
      <c r="I24">
        <v>19</v>
      </c>
      <c r="J24">
        <v>308.32</v>
      </c>
      <c r="K24">
        <v>61.82</v>
      </c>
      <c r="L24">
        <v>6.5</v>
      </c>
      <c r="M24">
        <v>17</v>
      </c>
      <c r="N24">
        <v>90</v>
      </c>
      <c r="O24">
        <v>38260.74</v>
      </c>
      <c r="P24">
        <v>162.49</v>
      </c>
      <c r="Q24">
        <v>453.18</v>
      </c>
      <c r="R24">
        <v>47.46</v>
      </c>
      <c r="S24">
        <v>28.65</v>
      </c>
      <c r="T24">
        <v>8639.780000000001</v>
      </c>
      <c r="U24">
        <v>0.6</v>
      </c>
      <c r="V24">
        <v>0.88</v>
      </c>
      <c r="W24">
        <v>0.11</v>
      </c>
      <c r="X24">
        <v>0.52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7.5229</v>
      </c>
      <c r="E25">
        <v>13.29</v>
      </c>
      <c r="F25">
        <v>9.24</v>
      </c>
      <c r="G25">
        <v>29.18</v>
      </c>
      <c r="H25">
        <v>0.39</v>
      </c>
      <c r="I25">
        <v>19</v>
      </c>
      <c r="J25">
        <v>308.86</v>
      </c>
      <c r="K25">
        <v>61.82</v>
      </c>
      <c r="L25">
        <v>6.75</v>
      </c>
      <c r="M25">
        <v>17</v>
      </c>
      <c r="N25">
        <v>90.29000000000001</v>
      </c>
      <c r="O25">
        <v>38327.57</v>
      </c>
      <c r="P25">
        <v>162.49</v>
      </c>
      <c r="Q25">
        <v>453.18</v>
      </c>
      <c r="R25">
        <v>47.59</v>
      </c>
      <c r="S25">
        <v>28.65</v>
      </c>
      <c r="T25">
        <v>8706.01</v>
      </c>
      <c r="U25">
        <v>0.6</v>
      </c>
      <c r="V25">
        <v>0.88</v>
      </c>
      <c r="W25">
        <v>0.11</v>
      </c>
      <c r="X25">
        <v>0.52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7.578</v>
      </c>
      <c r="E26">
        <v>13.2</v>
      </c>
      <c r="F26">
        <v>9.199999999999999</v>
      </c>
      <c r="G26">
        <v>30.66</v>
      </c>
      <c r="H26">
        <v>0.4</v>
      </c>
      <c r="I26">
        <v>18</v>
      </c>
      <c r="J26">
        <v>309.41</v>
      </c>
      <c r="K26">
        <v>61.82</v>
      </c>
      <c r="L26">
        <v>7</v>
      </c>
      <c r="M26">
        <v>16</v>
      </c>
      <c r="N26">
        <v>90.59</v>
      </c>
      <c r="O26">
        <v>38394.52</v>
      </c>
      <c r="P26">
        <v>161.41</v>
      </c>
      <c r="Q26">
        <v>453.17</v>
      </c>
      <c r="R26">
        <v>46.15</v>
      </c>
      <c r="S26">
        <v>28.65</v>
      </c>
      <c r="T26">
        <v>7991.47</v>
      </c>
      <c r="U26">
        <v>0.62</v>
      </c>
      <c r="V26">
        <v>0.88</v>
      </c>
      <c r="W26">
        <v>0.11</v>
      </c>
      <c r="X26">
        <v>0.48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7.624</v>
      </c>
      <c r="E27">
        <v>13.12</v>
      </c>
      <c r="F27">
        <v>9.17</v>
      </c>
      <c r="G27">
        <v>32.38</v>
      </c>
      <c r="H27">
        <v>0.42</v>
      </c>
      <c r="I27">
        <v>17</v>
      </c>
      <c r="J27">
        <v>309.95</v>
      </c>
      <c r="K27">
        <v>61.82</v>
      </c>
      <c r="L27">
        <v>7.25</v>
      </c>
      <c r="M27">
        <v>15</v>
      </c>
      <c r="N27">
        <v>90.88</v>
      </c>
      <c r="O27">
        <v>38461.6</v>
      </c>
      <c r="P27">
        <v>160.87</v>
      </c>
      <c r="Q27">
        <v>453.17</v>
      </c>
      <c r="R27">
        <v>45.44</v>
      </c>
      <c r="S27">
        <v>28.65</v>
      </c>
      <c r="T27">
        <v>7642.48</v>
      </c>
      <c r="U27">
        <v>0.63</v>
      </c>
      <c r="V27">
        <v>0.89</v>
      </c>
      <c r="W27">
        <v>0.11</v>
      </c>
      <c r="X27">
        <v>0.45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7.6218</v>
      </c>
      <c r="E28">
        <v>13.12</v>
      </c>
      <c r="F28">
        <v>9.18</v>
      </c>
      <c r="G28">
        <v>32.4</v>
      </c>
      <c r="H28">
        <v>0.43</v>
      </c>
      <c r="I28">
        <v>17</v>
      </c>
      <c r="J28">
        <v>310.5</v>
      </c>
      <c r="K28">
        <v>61.82</v>
      </c>
      <c r="L28">
        <v>7.5</v>
      </c>
      <c r="M28">
        <v>15</v>
      </c>
      <c r="N28">
        <v>91.18000000000001</v>
      </c>
      <c r="O28">
        <v>38528.81</v>
      </c>
      <c r="P28">
        <v>160.79</v>
      </c>
      <c r="Q28">
        <v>453.24</v>
      </c>
      <c r="R28">
        <v>45.55</v>
      </c>
      <c r="S28">
        <v>28.65</v>
      </c>
      <c r="T28">
        <v>7695.74</v>
      </c>
      <c r="U28">
        <v>0.63</v>
      </c>
      <c r="V28">
        <v>0.89</v>
      </c>
      <c r="W28">
        <v>0.11</v>
      </c>
      <c r="X28">
        <v>0.46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7.6785</v>
      </c>
      <c r="E29">
        <v>13.02</v>
      </c>
      <c r="F29">
        <v>9.140000000000001</v>
      </c>
      <c r="G29">
        <v>34.26</v>
      </c>
      <c r="H29">
        <v>0.44</v>
      </c>
      <c r="I29">
        <v>16</v>
      </c>
      <c r="J29">
        <v>311.04</v>
      </c>
      <c r="K29">
        <v>61.82</v>
      </c>
      <c r="L29">
        <v>7.75</v>
      </c>
      <c r="M29">
        <v>14</v>
      </c>
      <c r="N29">
        <v>91.47</v>
      </c>
      <c r="O29">
        <v>38596.15</v>
      </c>
      <c r="P29">
        <v>159.91</v>
      </c>
      <c r="Q29">
        <v>453.17</v>
      </c>
      <c r="R29">
        <v>44.24</v>
      </c>
      <c r="S29">
        <v>28.65</v>
      </c>
      <c r="T29">
        <v>7043.16</v>
      </c>
      <c r="U29">
        <v>0.65</v>
      </c>
      <c r="V29">
        <v>0.89</v>
      </c>
      <c r="W29">
        <v>0.1</v>
      </c>
      <c r="X29">
        <v>0.42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7.6723</v>
      </c>
      <c r="E30">
        <v>13.03</v>
      </c>
      <c r="F30">
        <v>9.15</v>
      </c>
      <c r="G30">
        <v>34.3</v>
      </c>
      <c r="H30">
        <v>0.46</v>
      </c>
      <c r="I30">
        <v>16</v>
      </c>
      <c r="J30">
        <v>311.59</v>
      </c>
      <c r="K30">
        <v>61.82</v>
      </c>
      <c r="L30">
        <v>8</v>
      </c>
      <c r="M30">
        <v>14</v>
      </c>
      <c r="N30">
        <v>91.77</v>
      </c>
      <c r="O30">
        <v>38663.62</v>
      </c>
      <c r="P30">
        <v>159.72</v>
      </c>
      <c r="Q30">
        <v>453.2</v>
      </c>
      <c r="R30">
        <v>44.46</v>
      </c>
      <c r="S30">
        <v>28.65</v>
      </c>
      <c r="T30">
        <v>7153.06</v>
      </c>
      <c r="U30">
        <v>0.64</v>
      </c>
      <c r="V30">
        <v>0.89</v>
      </c>
      <c r="W30">
        <v>0.11</v>
      </c>
      <c r="X30">
        <v>0.43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7.7296</v>
      </c>
      <c r="E31">
        <v>12.94</v>
      </c>
      <c r="F31">
        <v>9.109999999999999</v>
      </c>
      <c r="G31">
        <v>36.43</v>
      </c>
      <c r="H31">
        <v>0.47</v>
      </c>
      <c r="I31">
        <v>15</v>
      </c>
      <c r="J31">
        <v>312.14</v>
      </c>
      <c r="K31">
        <v>61.82</v>
      </c>
      <c r="L31">
        <v>8.25</v>
      </c>
      <c r="M31">
        <v>13</v>
      </c>
      <c r="N31">
        <v>92.06999999999999</v>
      </c>
      <c r="O31">
        <v>38731.35</v>
      </c>
      <c r="P31">
        <v>158.69</v>
      </c>
      <c r="Q31">
        <v>453.18</v>
      </c>
      <c r="R31">
        <v>43.16</v>
      </c>
      <c r="S31">
        <v>28.65</v>
      </c>
      <c r="T31">
        <v>6510.65</v>
      </c>
      <c r="U31">
        <v>0.66</v>
      </c>
      <c r="V31">
        <v>0.89</v>
      </c>
      <c r="W31">
        <v>0.11</v>
      </c>
      <c r="X31">
        <v>0.39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7.7293</v>
      </c>
      <c r="E32">
        <v>12.94</v>
      </c>
      <c r="F32">
        <v>9.109999999999999</v>
      </c>
      <c r="G32">
        <v>36.43</v>
      </c>
      <c r="H32">
        <v>0.48</v>
      </c>
      <c r="I32">
        <v>15</v>
      </c>
      <c r="J32">
        <v>312.69</v>
      </c>
      <c r="K32">
        <v>61.82</v>
      </c>
      <c r="L32">
        <v>8.5</v>
      </c>
      <c r="M32">
        <v>13</v>
      </c>
      <c r="N32">
        <v>92.37</v>
      </c>
      <c r="O32">
        <v>38799.09</v>
      </c>
      <c r="P32">
        <v>158.51</v>
      </c>
      <c r="Q32">
        <v>453.17</v>
      </c>
      <c r="R32">
        <v>43.11</v>
      </c>
      <c r="S32">
        <v>28.65</v>
      </c>
      <c r="T32">
        <v>6487.45</v>
      </c>
      <c r="U32">
        <v>0.66</v>
      </c>
      <c r="V32">
        <v>0.89</v>
      </c>
      <c r="W32">
        <v>0.11</v>
      </c>
      <c r="X32">
        <v>0.39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7.8203</v>
      </c>
      <c r="E33">
        <v>12.79</v>
      </c>
      <c r="F33">
        <v>9.01</v>
      </c>
      <c r="G33">
        <v>38.62</v>
      </c>
      <c r="H33">
        <v>0.5</v>
      </c>
      <c r="I33">
        <v>14</v>
      </c>
      <c r="J33">
        <v>313.24</v>
      </c>
      <c r="K33">
        <v>61.82</v>
      </c>
      <c r="L33">
        <v>8.75</v>
      </c>
      <c r="M33">
        <v>12</v>
      </c>
      <c r="N33">
        <v>92.67</v>
      </c>
      <c r="O33">
        <v>38866.96</v>
      </c>
      <c r="P33">
        <v>156.58</v>
      </c>
      <c r="Q33">
        <v>453.17</v>
      </c>
      <c r="R33">
        <v>39.83</v>
      </c>
      <c r="S33">
        <v>28.65</v>
      </c>
      <c r="T33">
        <v>4848.61</v>
      </c>
      <c r="U33">
        <v>0.72</v>
      </c>
      <c r="V33">
        <v>0.9</v>
      </c>
      <c r="W33">
        <v>0.1</v>
      </c>
      <c r="X33">
        <v>0.29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7.8086</v>
      </c>
      <c r="E34">
        <v>12.81</v>
      </c>
      <c r="F34">
        <v>9.029999999999999</v>
      </c>
      <c r="G34">
        <v>38.71</v>
      </c>
      <c r="H34">
        <v>0.51</v>
      </c>
      <c r="I34">
        <v>14</v>
      </c>
      <c r="J34">
        <v>313.79</v>
      </c>
      <c r="K34">
        <v>61.82</v>
      </c>
      <c r="L34">
        <v>9</v>
      </c>
      <c r="M34">
        <v>12</v>
      </c>
      <c r="N34">
        <v>92.97</v>
      </c>
      <c r="O34">
        <v>38934.97</v>
      </c>
      <c r="P34">
        <v>157</v>
      </c>
      <c r="Q34">
        <v>453.17</v>
      </c>
      <c r="R34">
        <v>40.83</v>
      </c>
      <c r="S34">
        <v>28.65</v>
      </c>
      <c r="T34">
        <v>5350</v>
      </c>
      <c r="U34">
        <v>0.7</v>
      </c>
      <c r="V34">
        <v>0.9</v>
      </c>
      <c r="W34">
        <v>0.1</v>
      </c>
      <c r="X34">
        <v>0.31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7.7348</v>
      </c>
      <c r="E35">
        <v>12.93</v>
      </c>
      <c r="F35">
        <v>9.15</v>
      </c>
      <c r="G35">
        <v>39.23</v>
      </c>
      <c r="H35">
        <v>0.52</v>
      </c>
      <c r="I35">
        <v>14</v>
      </c>
      <c r="J35">
        <v>314.34</v>
      </c>
      <c r="K35">
        <v>61.82</v>
      </c>
      <c r="L35">
        <v>9.25</v>
      </c>
      <c r="M35">
        <v>12</v>
      </c>
      <c r="N35">
        <v>93.27</v>
      </c>
      <c r="O35">
        <v>39003.11</v>
      </c>
      <c r="P35">
        <v>159.1</v>
      </c>
      <c r="Q35">
        <v>453.18</v>
      </c>
      <c r="R35">
        <v>45.19</v>
      </c>
      <c r="S35">
        <v>28.65</v>
      </c>
      <c r="T35">
        <v>7527.99</v>
      </c>
      <c r="U35">
        <v>0.63</v>
      </c>
      <c r="V35">
        <v>0.89</v>
      </c>
      <c r="W35">
        <v>0.1</v>
      </c>
      <c r="X35">
        <v>0.43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7.824</v>
      </c>
      <c r="E36">
        <v>12.78</v>
      </c>
      <c r="F36">
        <v>9.06</v>
      </c>
      <c r="G36">
        <v>41.82</v>
      </c>
      <c r="H36">
        <v>0.54</v>
      </c>
      <c r="I36">
        <v>13</v>
      </c>
      <c r="J36">
        <v>314.9</v>
      </c>
      <c r="K36">
        <v>61.82</v>
      </c>
      <c r="L36">
        <v>9.5</v>
      </c>
      <c r="M36">
        <v>11</v>
      </c>
      <c r="N36">
        <v>93.56999999999999</v>
      </c>
      <c r="O36">
        <v>39071.38</v>
      </c>
      <c r="P36">
        <v>157.29</v>
      </c>
      <c r="Q36">
        <v>453.23</v>
      </c>
      <c r="R36">
        <v>41.78</v>
      </c>
      <c r="S36">
        <v>28.65</v>
      </c>
      <c r="T36">
        <v>5832.36</v>
      </c>
      <c r="U36">
        <v>0.6899999999999999</v>
      </c>
      <c r="V36">
        <v>0.9</v>
      </c>
      <c r="W36">
        <v>0.1</v>
      </c>
      <c r="X36">
        <v>0.34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7.8167</v>
      </c>
      <c r="E37">
        <v>12.79</v>
      </c>
      <c r="F37">
        <v>9.07</v>
      </c>
      <c r="G37">
        <v>41.88</v>
      </c>
      <c r="H37">
        <v>0.55</v>
      </c>
      <c r="I37">
        <v>13</v>
      </c>
      <c r="J37">
        <v>315.45</v>
      </c>
      <c r="K37">
        <v>61.82</v>
      </c>
      <c r="L37">
        <v>9.75</v>
      </c>
      <c r="M37">
        <v>11</v>
      </c>
      <c r="N37">
        <v>93.88</v>
      </c>
      <c r="O37">
        <v>39139.8</v>
      </c>
      <c r="P37">
        <v>157.29</v>
      </c>
      <c r="Q37">
        <v>453.19</v>
      </c>
      <c r="R37">
        <v>42.19</v>
      </c>
      <c r="S37">
        <v>28.65</v>
      </c>
      <c r="T37">
        <v>6035.55</v>
      </c>
      <c r="U37">
        <v>0.68</v>
      </c>
      <c r="V37">
        <v>0.9</v>
      </c>
      <c r="W37">
        <v>0.1</v>
      </c>
      <c r="X37">
        <v>0.35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7.812</v>
      </c>
      <c r="E38">
        <v>12.8</v>
      </c>
      <c r="F38">
        <v>9.08</v>
      </c>
      <c r="G38">
        <v>41.91</v>
      </c>
      <c r="H38">
        <v>0.5600000000000001</v>
      </c>
      <c r="I38">
        <v>13</v>
      </c>
      <c r="J38">
        <v>316.01</v>
      </c>
      <c r="K38">
        <v>61.82</v>
      </c>
      <c r="L38">
        <v>10</v>
      </c>
      <c r="M38">
        <v>11</v>
      </c>
      <c r="N38">
        <v>94.18000000000001</v>
      </c>
      <c r="O38">
        <v>39208.35</v>
      </c>
      <c r="P38">
        <v>157</v>
      </c>
      <c r="Q38">
        <v>453.17</v>
      </c>
      <c r="R38">
        <v>42.49</v>
      </c>
      <c r="S38">
        <v>28.65</v>
      </c>
      <c r="T38">
        <v>6183.93</v>
      </c>
      <c r="U38">
        <v>0.67</v>
      </c>
      <c r="V38">
        <v>0.89</v>
      </c>
      <c r="W38">
        <v>0.1</v>
      </c>
      <c r="X38">
        <v>0.36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7.8771</v>
      </c>
      <c r="E39">
        <v>12.7</v>
      </c>
      <c r="F39">
        <v>9.029999999999999</v>
      </c>
      <c r="G39">
        <v>45.16</v>
      </c>
      <c r="H39">
        <v>0.58</v>
      </c>
      <c r="I39">
        <v>12</v>
      </c>
      <c r="J39">
        <v>316.56</v>
      </c>
      <c r="K39">
        <v>61.82</v>
      </c>
      <c r="L39">
        <v>10.25</v>
      </c>
      <c r="M39">
        <v>10</v>
      </c>
      <c r="N39">
        <v>94.48999999999999</v>
      </c>
      <c r="O39">
        <v>39277.04</v>
      </c>
      <c r="P39">
        <v>155.91</v>
      </c>
      <c r="Q39">
        <v>453.18</v>
      </c>
      <c r="R39">
        <v>40.72</v>
      </c>
      <c r="S39">
        <v>28.65</v>
      </c>
      <c r="T39">
        <v>5305.08</v>
      </c>
      <c r="U39">
        <v>0.7</v>
      </c>
      <c r="V39">
        <v>0.9</v>
      </c>
      <c r="W39">
        <v>0.1</v>
      </c>
      <c r="X39">
        <v>0.31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7.8694</v>
      </c>
      <c r="E40">
        <v>12.71</v>
      </c>
      <c r="F40">
        <v>9.039999999999999</v>
      </c>
      <c r="G40">
        <v>45.22</v>
      </c>
      <c r="H40">
        <v>0.59</v>
      </c>
      <c r="I40">
        <v>12</v>
      </c>
      <c r="J40">
        <v>317.12</v>
      </c>
      <c r="K40">
        <v>61.82</v>
      </c>
      <c r="L40">
        <v>10.5</v>
      </c>
      <c r="M40">
        <v>10</v>
      </c>
      <c r="N40">
        <v>94.8</v>
      </c>
      <c r="O40">
        <v>39345.87</v>
      </c>
      <c r="P40">
        <v>156.2</v>
      </c>
      <c r="Q40">
        <v>453.17</v>
      </c>
      <c r="R40">
        <v>41.11</v>
      </c>
      <c r="S40">
        <v>28.65</v>
      </c>
      <c r="T40">
        <v>5501.99</v>
      </c>
      <c r="U40">
        <v>0.7</v>
      </c>
      <c r="V40">
        <v>0.9</v>
      </c>
      <c r="W40">
        <v>0.1</v>
      </c>
      <c r="X40">
        <v>0.32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7.8745</v>
      </c>
      <c r="E41">
        <v>12.7</v>
      </c>
      <c r="F41">
        <v>9.039999999999999</v>
      </c>
      <c r="G41">
        <v>45.18</v>
      </c>
      <c r="H41">
        <v>0.6</v>
      </c>
      <c r="I41">
        <v>12</v>
      </c>
      <c r="J41">
        <v>317.68</v>
      </c>
      <c r="K41">
        <v>61.82</v>
      </c>
      <c r="L41">
        <v>10.75</v>
      </c>
      <c r="M41">
        <v>10</v>
      </c>
      <c r="N41">
        <v>95.11</v>
      </c>
      <c r="O41">
        <v>39414.84</v>
      </c>
      <c r="P41">
        <v>155.71</v>
      </c>
      <c r="Q41">
        <v>453.17</v>
      </c>
      <c r="R41">
        <v>40.9</v>
      </c>
      <c r="S41">
        <v>28.65</v>
      </c>
      <c r="T41">
        <v>5396.16</v>
      </c>
      <c r="U41">
        <v>0.7</v>
      </c>
      <c r="V41">
        <v>0.9</v>
      </c>
      <c r="W41">
        <v>0.1</v>
      </c>
      <c r="X41">
        <v>0.32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7.8634</v>
      </c>
      <c r="E42">
        <v>12.72</v>
      </c>
      <c r="F42">
        <v>9.050000000000001</v>
      </c>
      <c r="G42">
        <v>45.27</v>
      </c>
      <c r="H42">
        <v>0.62</v>
      </c>
      <c r="I42">
        <v>12</v>
      </c>
      <c r="J42">
        <v>318.24</v>
      </c>
      <c r="K42">
        <v>61.82</v>
      </c>
      <c r="L42">
        <v>11</v>
      </c>
      <c r="M42">
        <v>10</v>
      </c>
      <c r="N42">
        <v>95.42</v>
      </c>
      <c r="O42">
        <v>39483.95</v>
      </c>
      <c r="P42">
        <v>155.68</v>
      </c>
      <c r="Q42">
        <v>453.19</v>
      </c>
      <c r="R42">
        <v>41.51</v>
      </c>
      <c r="S42">
        <v>28.65</v>
      </c>
      <c r="T42">
        <v>5700.98</v>
      </c>
      <c r="U42">
        <v>0.6899999999999999</v>
      </c>
      <c r="V42">
        <v>0.9</v>
      </c>
      <c r="W42">
        <v>0.1</v>
      </c>
      <c r="X42">
        <v>0.33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7.9307</v>
      </c>
      <c r="E43">
        <v>12.61</v>
      </c>
      <c r="F43">
        <v>9</v>
      </c>
      <c r="G43">
        <v>49.1</v>
      </c>
      <c r="H43">
        <v>0.63</v>
      </c>
      <c r="I43">
        <v>11</v>
      </c>
      <c r="J43">
        <v>318.8</v>
      </c>
      <c r="K43">
        <v>61.82</v>
      </c>
      <c r="L43">
        <v>11.25</v>
      </c>
      <c r="M43">
        <v>9</v>
      </c>
      <c r="N43">
        <v>95.73</v>
      </c>
      <c r="O43">
        <v>39553.2</v>
      </c>
      <c r="P43">
        <v>154.59</v>
      </c>
      <c r="Q43">
        <v>453.18</v>
      </c>
      <c r="R43">
        <v>39.71</v>
      </c>
      <c r="S43">
        <v>28.65</v>
      </c>
      <c r="T43">
        <v>4802.95</v>
      </c>
      <c r="U43">
        <v>0.72</v>
      </c>
      <c r="V43">
        <v>0.9</v>
      </c>
      <c r="W43">
        <v>0.1</v>
      </c>
      <c r="X43">
        <v>0.28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7.9257</v>
      </c>
      <c r="E44">
        <v>12.62</v>
      </c>
      <c r="F44">
        <v>9.01</v>
      </c>
      <c r="G44">
        <v>49.14</v>
      </c>
      <c r="H44">
        <v>0.64</v>
      </c>
      <c r="I44">
        <v>11</v>
      </c>
      <c r="J44">
        <v>319.36</v>
      </c>
      <c r="K44">
        <v>61.82</v>
      </c>
      <c r="L44">
        <v>11.5</v>
      </c>
      <c r="M44">
        <v>9</v>
      </c>
      <c r="N44">
        <v>96.04000000000001</v>
      </c>
      <c r="O44">
        <v>39622.59</v>
      </c>
      <c r="P44">
        <v>154.58</v>
      </c>
      <c r="Q44">
        <v>453.19</v>
      </c>
      <c r="R44">
        <v>39.97</v>
      </c>
      <c r="S44">
        <v>28.65</v>
      </c>
      <c r="T44">
        <v>4937.26</v>
      </c>
      <c r="U44">
        <v>0.72</v>
      </c>
      <c r="V44">
        <v>0.9</v>
      </c>
      <c r="W44">
        <v>0.1</v>
      </c>
      <c r="X44">
        <v>0.29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7.9286</v>
      </c>
      <c r="E45">
        <v>12.61</v>
      </c>
      <c r="F45">
        <v>9</v>
      </c>
      <c r="G45">
        <v>49.11</v>
      </c>
      <c r="H45">
        <v>0.65</v>
      </c>
      <c r="I45">
        <v>11</v>
      </c>
      <c r="J45">
        <v>319.93</v>
      </c>
      <c r="K45">
        <v>61.82</v>
      </c>
      <c r="L45">
        <v>11.75</v>
      </c>
      <c r="M45">
        <v>9</v>
      </c>
      <c r="N45">
        <v>96.36</v>
      </c>
      <c r="O45">
        <v>39692.13</v>
      </c>
      <c r="P45">
        <v>154.41</v>
      </c>
      <c r="Q45">
        <v>453.17</v>
      </c>
      <c r="R45">
        <v>39.92</v>
      </c>
      <c r="S45">
        <v>28.65</v>
      </c>
      <c r="T45">
        <v>4909.48</v>
      </c>
      <c r="U45">
        <v>0.72</v>
      </c>
      <c r="V45">
        <v>0.9</v>
      </c>
      <c r="W45">
        <v>0.1</v>
      </c>
      <c r="X45">
        <v>0.28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7.9236</v>
      </c>
      <c r="E46">
        <v>12.62</v>
      </c>
      <c r="F46">
        <v>9.01</v>
      </c>
      <c r="G46">
        <v>49.16</v>
      </c>
      <c r="H46">
        <v>0.67</v>
      </c>
      <c r="I46">
        <v>11</v>
      </c>
      <c r="J46">
        <v>320.49</v>
      </c>
      <c r="K46">
        <v>61.82</v>
      </c>
      <c r="L46">
        <v>12</v>
      </c>
      <c r="M46">
        <v>9</v>
      </c>
      <c r="N46">
        <v>96.67</v>
      </c>
      <c r="O46">
        <v>39761.81</v>
      </c>
      <c r="P46">
        <v>154.18</v>
      </c>
      <c r="Q46">
        <v>453.21</v>
      </c>
      <c r="R46">
        <v>40.13</v>
      </c>
      <c r="S46">
        <v>28.65</v>
      </c>
      <c r="T46">
        <v>5015.96</v>
      </c>
      <c r="U46">
        <v>0.71</v>
      </c>
      <c r="V46">
        <v>0.9</v>
      </c>
      <c r="W46">
        <v>0.1</v>
      </c>
      <c r="X46">
        <v>0.29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7.984</v>
      </c>
      <c r="E47">
        <v>12.52</v>
      </c>
      <c r="F47">
        <v>8.970000000000001</v>
      </c>
      <c r="G47">
        <v>53.83</v>
      </c>
      <c r="H47">
        <v>0.68</v>
      </c>
      <c r="I47">
        <v>10</v>
      </c>
      <c r="J47">
        <v>321.06</v>
      </c>
      <c r="K47">
        <v>61.82</v>
      </c>
      <c r="L47">
        <v>12.25</v>
      </c>
      <c r="M47">
        <v>8</v>
      </c>
      <c r="N47">
        <v>96.98999999999999</v>
      </c>
      <c r="O47">
        <v>39831.64</v>
      </c>
      <c r="P47">
        <v>153.06</v>
      </c>
      <c r="Q47">
        <v>453.17</v>
      </c>
      <c r="R47">
        <v>38.82</v>
      </c>
      <c r="S47">
        <v>28.65</v>
      </c>
      <c r="T47">
        <v>4362.68</v>
      </c>
      <c r="U47">
        <v>0.74</v>
      </c>
      <c r="V47">
        <v>0.91</v>
      </c>
      <c r="W47">
        <v>0.1</v>
      </c>
      <c r="X47">
        <v>0.25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7.9954</v>
      </c>
      <c r="E48">
        <v>12.51</v>
      </c>
      <c r="F48">
        <v>8.949999999999999</v>
      </c>
      <c r="G48">
        <v>53.73</v>
      </c>
      <c r="H48">
        <v>0.6899999999999999</v>
      </c>
      <c r="I48">
        <v>10</v>
      </c>
      <c r="J48">
        <v>321.63</v>
      </c>
      <c r="K48">
        <v>61.82</v>
      </c>
      <c r="L48">
        <v>12.5</v>
      </c>
      <c r="M48">
        <v>8</v>
      </c>
      <c r="N48">
        <v>97.31</v>
      </c>
      <c r="O48">
        <v>39901.61</v>
      </c>
      <c r="P48">
        <v>152.98</v>
      </c>
      <c r="Q48">
        <v>453.17</v>
      </c>
      <c r="R48">
        <v>38.14</v>
      </c>
      <c r="S48">
        <v>28.65</v>
      </c>
      <c r="T48">
        <v>4025.14</v>
      </c>
      <c r="U48">
        <v>0.75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8.013</v>
      </c>
      <c r="E49">
        <v>12.48</v>
      </c>
      <c r="F49">
        <v>8.93</v>
      </c>
      <c r="G49">
        <v>53.56</v>
      </c>
      <c r="H49">
        <v>0.71</v>
      </c>
      <c r="I49">
        <v>10</v>
      </c>
      <c r="J49">
        <v>322.2</v>
      </c>
      <c r="K49">
        <v>61.82</v>
      </c>
      <c r="L49">
        <v>12.75</v>
      </c>
      <c r="M49">
        <v>8</v>
      </c>
      <c r="N49">
        <v>97.62</v>
      </c>
      <c r="O49">
        <v>39971.73</v>
      </c>
      <c r="P49">
        <v>152.35</v>
      </c>
      <c r="Q49">
        <v>453.17</v>
      </c>
      <c r="R49">
        <v>37.1</v>
      </c>
      <c r="S49">
        <v>28.65</v>
      </c>
      <c r="T49">
        <v>3507.4</v>
      </c>
      <c r="U49">
        <v>0.77</v>
      </c>
      <c r="V49">
        <v>0.91</v>
      </c>
      <c r="W49">
        <v>0.1</v>
      </c>
      <c r="X49">
        <v>0.21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8.014799999999999</v>
      </c>
      <c r="E50">
        <v>12.48</v>
      </c>
      <c r="F50">
        <v>8.92</v>
      </c>
      <c r="G50">
        <v>53.54</v>
      </c>
      <c r="H50">
        <v>0.72</v>
      </c>
      <c r="I50">
        <v>10</v>
      </c>
      <c r="J50">
        <v>322.77</v>
      </c>
      <c r="K50">
        <v>61.82</v>
      </c>
      <c r="L50">
        <v>13</v>
      </c>
      <c r="M50">
        <v>8</v>
      </c>
      <c r="N50">
        <v>97.94</v>
      </c>
      <c r="O50">
        <v>40042</v>
      </c>
      <c r="P50">
        <v>151.89</v>
      </c>
      <c r="Q50">
        <v>453.18</v>
      </c>
      <c r="R50">
        <v>37.25</v>
      </c>
      <c r="S50">
        <v>28.65</v>
      </c>
      <c r="T50">
        <v>3577.92</v>
      </c>
      <c r="U50">
        <v>0.77</v>
      </c>
      <c r="V50">
        <v>0.91</v>
      </c>
      <c r="W50">
        <v>0.09</v>
      </c>
      <c r="X50">
        <v>0.2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7.9697</v>
      </c>
      <c r="E51">
        <v>12.55</v>
      </c>
      <c r="F51">
        <v>8.99</v>
      </c>
      <c r="G51">
        <v>53.97</v>
      </c>
      <c r="H51">
        <v>0.73</v>
      </c>
      <c r="I51">
        <v>10</v>
      </c>
      <c r="J51">
        <v>323.34</v>
      </c>
      <c r="K51">
        <v>61.82</v>
      </c>
      <c r="L51">
        <v>13.25</v>
      </c>
      <c r="M51">
        <v>8</v>
      </c>
      <c r="N51">
        <v>98.27</v>
      </c>
      <c r="O51">
        <v>40112.54</v>
      </c>
      <c r="P51">
        <v>152.71</v>
      </c>
      <c r="Q51">
        <v>453.17</v>
      </c>
      <c r="R51">
        <v>39.77</v>
      </c>
      <c r="S51">
        <v>28.65</v>
      </c>
      <c r="T51">
        <v>4840.93</v>
      </c>
      <c r="U51">
        <v>0.72</v>
      </c>
      <c r="V51">
        <v>0.9</v>
      </c>
      <c r="W51">
        <v>0.09</v>
      </c>
      <c r="X51">
        <v>0.27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7.9672</v>
      </c>
      <c r="E52">
        <v>12.55</v>
      </c>
      <c r="F52">
        <v>9</v>
      </c>
      <c r="G52">
        <v>53.99</v>
      </c>
      <c r="H52">
        <v>0.74</v>
      </c>
      <c r="I52">
        <v>10</v>
      </c>
      <c r="J52">
        <v>323.91</v>
      </c>
      <c r="K52">
        <v>61.82</v>
      </c>
      <c r="L52">
        <v>13.5</v>
      </c>
      <c r="M52">
        <v>8</v>
      </c>
      <c r="N52">
        <v>98.59</v>
      </c>
      <c r="O52">
        <v>40183.11</v>
      </c>
      <c r="P52">
        <v>152.62</v>
      </c>
      <c r="Q52">
        <v>453.24</v>
      </c>
      <c r="R52">
        <v>39.74</v>
      </c>
      <c r="S52">
        <v>28.65</v>
      </c>
      <c r="T52">
        <v>4824.49</v>
      </c>
      <c r="U52">
        <v>0.72</v>
      </c>
      <c r="V52">
        <v>0.9</v>
      </c>
      <c r="W52">
        <v>0.1</v>
      </c>
      <c r="X52">
        <v>0.28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8.038</v>
      </c>
      <c r="E53">
        <v>12.44</v>
      </c>
      <c r="F53">
        <v>8.94</v>
      </c>
      <c r="G53">
        <v>59.62</v>
      </c>
      <c r="H53">
        <v>0.76</v>
      </c>
      <c r="I53">
        <v>9</v>
      </c>
      <c r="J53">
        <v>324.48</v>
      </c>
      <c r="K53">
        <v>61.82</v>
      </c>
      <c r="L53">
        <v>13.75</v>
      </c>
      <c r="M53">
        <v>7</v>
      </c>
      <c r="N53">
        <v>98.91</v>
      </c>
      <c r="O53">
        <v>40253.84</v>
      </c>
      <c r="P53">
        <v>151.26</v>
      </c>
      <c r="Q53">
        <v>453.18</v>
      </c>
      <c r="R53">
        <v>37.93</v>
      </c>
      <c r="S53">
        <v>28.65</v>
      </c>
      <c r="T53">
        <v>3925.61</v>
      </c>
      <c r="U53">
        <v>0.76</v>
      </c>
      <c r="V53">
        <v>0.91</v>
      </c>
      <c r="W53">
        <v>0.09</v>
      </c>
      <c r="X53">
        <v>0.22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8.028700000000001</v>
      </c>
      <c r="E54">
        <v>12.46</v>
      </c>
      <c r="F54">
        <v>8.960000000000001</v>
      </c>
      <c r="G54">
        <v>59.72</v>
      </c>
      <c r="H54">
        <v>0.77</v>
      </c>
      <c r="I54">
        <v>9</v>
      </c>
      <c r="J54">
        <v>325.06</v>
      </c>
      <c r="K54">
        <v>61.82</v>
      </c>
      <c r="L54">
        <v>14</v>
      </c>
      <c r="M54">
        <v>7</v>
      </c>
      <c r="N54">
        <v>99.23999999999999</v>
      </c>
      <c r="O54">
        <v>40324.71</v>
      </c>
      <c r="P54">
        <v>151.52</v>
      </c>
      <c r="Q54">
        <v>453.17</v>
      </c>
      <c r="R54">
        <v>38.36</v>
      </c>
      <c r="S54">
        <v>28.65</v>
      </c>
      <c r="T54">
        <v>4138.54</v>
      </c>
      <c r="U54">
        <v>0.75</v>
      </c>
      <c r="V54">
        <v>0.91</v>
      </c>
      <c r="W54">
        <v>0.1</v>
      </c>
      <c r="X54">
        <v>0.24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8.0375</v>
      </c>
      <c r="E55">
        <v>12.44</v>
      </c>
      <c r="F55">
        <v>8.94</v>
      </c>
      <c r="G55">
        <v>59.63</v>
      </c>
      <c r="H55">
        <v>0.78</v>
      </c>
      <c r="I55">
        <v>9</v>
      </c>
      <c r="J55">
        <v>325.63</v>
      </c>
      <c r="K55">
        <v>61.82</v>
      </c>
      <c r="L55">
        <v>14.25</v>
      </c>
      <c r="M55">
        <v>7</v>
      </c>
      <c r="N55">
        <v>99.56</v>
      </c>
      <c r="O55">
        <v>40395.74</v>
      </c>
      <c r="P55">
        <v>151.49</v>
      </c>
      <c r="Q55">
        <v>453.17</v>
      </c>
      <c r="R55">
        <v>37.98</v>
      </c>
      <c r="S55">
        <v>28.65</v>
      </c>
      <c r="T55">
        <v>3947.73</v>
      </c>
      <c r="U55">
        <v>0.75</v>
      </c>
      <c r="V55">
        <v>0.91</v>
      </c>
      <c r="W55">
        <v>0.09</v>
      </c>
      <c r="X55">
        <v>0.22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8.027699999999999</v>
      </c>
      <c r="E56">
        <v>12.46</v>
      </c>
      <c r="F56">
        <v>8.960000000000001</v>
      </c>
      <c r="G56">
        <v>59.73</v>
      </c>
      <c r="H56">
        <v>0.79</v>
      </c>
      <c r="I56">
        <v>9</v>
      </c>
      <c r="J56">
        <v>326.21</v>
      </c>
      <c r="K56">
        <v>61.82</v>
      </c>
      <c r="L56">
        <v>14.5</v>
      </c>
      <c r="M56">
        <v>7</v>
      </c>
      <c r="N56">
        <v>99.89</v>
      </c>
      <c r="O56">
        <v>40466.92</v>
      </c>
      <c r="P56">
        <v>151.74</v>
      </c>
      <c r="Q56">
        <v>453.18</v>
      </c>
      <c r="R56">
        <v>38.42</v>
      </c>
      <c r="S56">
        <v>28.65</v>
      </c>
      <c r="T56">
        <v>4168.54</v>
      </c>
      <c r="U56">
        <v>0.75</v>
      </c>
      <c r="V56">
        <v>0.91</v>
      </c>
      <c r="W56">
        <v>0.1</v>
      </c>
      <c r="X56">
        <v>0.24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8.033200000000001</v>
      </c>
      <c r="E57">
        <v>12.45</v>
      </c>
      <c r="F57">
        <v>8.949999999999999</v>
      </c>
      <c r="G57">
        <v>59.67</v>
      </c>
      <c r="H57">
        <v>0.8</v>
      </c>
      <c r="I57">
        <v>9</v>
      </c>
      <c r="J57">
        <v>326.79</v>
      </c>
      <c r="K57">
        <v>61.82</v>
      </c>
      <c r="L57">
        <v>14.75</v>
      </c>
      <c r="M57">
        <v>7</v>
      </c>
      <c r="N57">
        <v>100.22</v>
      </c>
      <c r="O57">
        <v>40538.25</v>
      </c>
      <c r="P57">
        <v>151.3</v>
      </c>
      <c r="Q57">
        <v>453.19</v>
      </c>
      <c r="R57">
        <v>38.13</v>
      </c>
      <c r="S57">
        <v>28.65</v>
      </c>
      <c r="T57">
        <v>4025.09</v>
      </c>
      <c r="U57">
        <v>0.75</v>
      </c>
      <c r="V57">
        <v>0.91</v>
      </c>
      <c r="W57">
        <v>0.1</v>
      </c>
      <c r="X57">
        <v>0.23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8.0246</v>
      </c>
      <c r="E58">
        <v>12.46</v>
      </c>
      <c r="F58">
        <v>8.960000000000001</v>
      </c>
      <c r="G58">
        <v>59.76</v>
      </c>
      <c r="H58">
        <v>0.82</v>
      </c>
      <c r="I58">
        <v>9</v>
      </c>
      <c r="J58">
        <v>327.37</v>
      </c>
      <c r="K58">
        <v>61.82</v>
      </c>
      <c r="L58">
        <v>15</v>
      </c>
      <c r="M58">
        <v>7</v>
      </c>
      <c r="N58">
        <v>100.55</v>
      </c>
      <c r="O58">
        <v>40609.74</v>
      </c>
      <c r="P58">
        <v>151.29</v>
      </c>
      <c r="Q58">
        <v>453.17</v>
      </c>
      <c r="R58">
        <v>38.61</v>
      </c>
      <c r="S58">
        <v>28.65</v>
      </c>
      <c r="T58">
        <v>4263.4</v>
      </c>
      <c r="U58">
        <v>0.74</v>
      </c>
      <c r="V58">
        <v>0.91</v>
      </c>
      <c r="W58">
        <v>0.1</v>
      </c>
      <c r="X58">
        <v>0.24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8.0337</v>
      </c>
      <c r="E59">
        <v>12.45</v>
      </c>
      <c r="F59">
        <v>8.949999999999999</v>
      </c>
      <c r="G59">
        <v>59.67</v>
      </c>
      <c r="H59">
        <v>0.83</v>
      </c>
      <c r="I59">
        <v>9</v>
      </c>
      <c r="J59">
        <v>327.95</v>
      </c>
      <c r="K59">
        <v>61.82</v>
      </c>
      <c r="L59">
        <v>15.25</v>
      </c>
      <c r="M59">
        <v>7</v>
      </c>
      <c r="N59">
        <v>100.88</v>
      </c>
      <c r="O59">
        <v>40681.39</v>
      </c>
      <c r="P59">
        <v>150.67</v>
      </c>
      <c r="Q59">
        <v>453.17</v>
      </c>
      <c r="R59">
        <v>38.11</v>
      </c>
      <c r="S59">
        <v>28.65</v>
      </c>
      <c r="T59">
        <v>4016</v>
      </c>
      <c r="U59">
        <v>0.75</v>
      </c>
      <c r="V59">
        <v>0.91</v>
      </c>
      <c r="W59">
        <v>0.1</v>
      </c>
      <c r="X59">
        <v>0.23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8.097899999999999</v>
      </c>
      <c r="E60">
        <v>12.35</v>
      </c>
      <c r="F60">
        <v>8.91</v>
      </c>
      <c r="G60">
        <v>66.8</v>
      </c>
      <c r="H60">
        <v>0.84</v>
      </c>
      <c r="I60">
        <v>8</v>
      </c>
      <c r="J60">
        <v>328.53</v>
      </c>
      <c r="K60">
        <v>61.82</v>
      </c>
      <c r="L60">
        <v>15.5</v>
      </c>
      <c r="M60">
        <v>6</v>
      </c>
      <c r="N60">
        <v>101.21</v>
      </c>
      <c r="O60">
        <v>40753.2</v>
      </c>
      <c r="P60">
        <v>149.52</v>
      </c>
      <c r="Q60">
        <v>453.18</v>
      </c>
      <c r="R60">
        <v>36.65</v>
      </c>
      <c r="S60">
        <v>28.65</v>
      </c>
      <c r="T60">
        <v>3289.43</v>
      </c>
      <c r="U60">
        <v>0.78</v>
      </c>
      <c r="V60">
        <v>0.91</v>
      </c>
      <c r="W60">
        <v>0.09</v>
      </c>
      <c r="X60">
        <v>0.19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8.091900000000001</v>
      </c>
      <c r="E61">
        <v>12.36</v>
      </c>
      <c r="F61">
        <v>8.92</v>
      </c>
      <c r="G61">
        <v>66.87</v>
      </c>
      <c r="H61">
        <v>0.85</v>
      </c>
      <c r="I61">
        <v>8</v>
      </c>
      <c r="J61">
        <v>329.12</v>
      </c>
      <c r="K61">
        <v>61.82</v>
      </c>
      <c r="L61">
        <v>15.75</v>
      </c>
      <c r="M61">
        <v>6</v>
      </c>
      <c r="N61">
        <v>101.54</v>
      </c>
      <c r="O61">
        <v>40825.16</v>
      </c>
      <c r="P61">
        <v>149.75</v>
      </c>
      <c r="Q61">
        <v>453.17</v>
      </c>
      <c r="R61">
        <v>37.03</v>
      </c>
      <c r="S61">
        <v>28.65</v>
      </c>
      <c r="T61">
        <v>3479.88</v>
      </c>
      <c r="U61">
        <v>0.77</v>
      </c>
      <c r="V61">
        <v>0.91</v>
      </c>
      <c r="W61">
        <v>0.09</v>
      </c>
      <c r="X61">
        <v>0.2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8.093500000000001</v>
      </c>
      <c r="E62">
        <v>12.36</v>
      </c>
      <c r="F62">
        <v>8.91</v>
      </c>
      <c r="G62">
        <v>66.84999999999999</v>
      </c>
      <c r="H62">
        <v>0.86</v>
      </c>
      <c r="I62">
        <v>8</v>
      </c>
      <c r="J62">
        <v>329.7</v>
      </c>
      <c r="K62">
        <v>61.82</v>
      </c>
      <c r="L62">
        <v>16</v>
      </c>
      <c r="M62">
        <v>6</v>
      </c>
      <c r="N62">
        <v>101.88</v>
      </c>
      <c r="O62">
        <v>40897.29</v>
      </c>
      <c r="P62">
        <v>149.33</v>
      </c>
      <c r="Q62">
        <v>453.2</v>
      </c>
      <c r="R62">
        <v>36.91</v>
      </c>
      <c r="S62">
        <v>28.65</v>
      </c>
      <c r="T62">
        <v>3419.14</v>
      </c>
      <c r="U62">
        <v>0.78</v>
      </c>
      <c r="V62">
        <v>0.91</v>
      </c>
      <c r="W62">
        <v>0.09</v>
      </c>
      <c r="X62">
        <v>0.19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8.0961</v>
      </c>
      <c r="E63">
        <v>12.35</v>
      </c>
      <c r="F63">
        <v>8.91</v>
      </c>
      <c r="G63">
        <v>66.83</v>
      </c>
      <c r="H63">
        <v>0.88</v>
      </c>
      <c r="I63">
        <v>8</v>
      </c>
      <c r="J63">
        <v>330.29</v>
      </c>
      <c r="K63">
        <v>61.82</v>
      </c>
      <c r="L63">
        <v>16.25</v>
      </c>
      <c r="M63">
        <v>6</v>
      </c>
      <c r="N63">
        <v>102.21</v>
      </c>
      <c r="O63">
        <v>40969.57</v>
      </c>
      <c r="P63">
        <v>149.37</v>
      </c>
      <c r="Q63">
        <v>453.19</v>
      </c>
      <c r="R63">
        <v>36.77</v>
      </c>
      <c r="S63">
        <v>28.65</v>
      </c>
      <c r="T63">
        <v>3352.21</v>
      </c>
      <c r="U63">
        <v>0.78</v>
      </c>
      <c r="V63">
        <v>0.91</v>
      </c>
      <c r="W63">
        <v>0.09</v>
      </c>
      <c r="X63">
        <v>0.19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8.1008</v>
      </c>
      <c r="E64">
        <v>12.34</v>
      </c>
      <c r="F64">
        <v>8.9</v>
      </c>
      <c r="G64">
        <v>66.77</v>
      </c>
      <c r="H64">
        <v>0.89</v>
      </c>
      <c r="I64">
        <v>8</v>
      </c>
      <c r="J64">
        <v>330.87</v>
      </c>
      <c r="K64">
        <v>61.82</v>
      </c>
      <c r="L64">
        <v>16.5</v>
      </c>
      <c r="M64">
        <v>6</v>
      </c>
      <c r="N64">
        <v>102.55</v>
      </c>
      <c r="O64">
        <v>41042.02</v>
      </c>
      <c r="P64">
        <v>148.92</v>
      </c>
      <c r="Q64">
        <v>453.2</v>
      </c>
      <c r="R64">
        <v>36.39</v>
      </c>
      <c r="S64">
        <v>28.65</v>
      </c>
      <c r="T64">
        <v>3161.85</v>
      </c>
      <c r="U64">
        <v>0.79</v>
      </c>
      <c r="V64">
        <v>0.91</v>
      </c>
      <c r="W64">
        <v>0.1</v>
      </c>
      <c r="X64">
        <v>0.18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8.1226</v>
      </c>
      <c r="E65">
        <v>12.31</v>
      </c>
      <c r="F65">
        <v>8.869999999999999</v>
      </c>
      <c r="G65">
        <v>66.52</v>
      </c>
      <c r="H65">
        <v>0.9</v>
      </c>
      <c r="I65">
        <v>8</v>
      </c>
      <c r="J65">
        <v>331.46</v>
      </c>
      <c r="K65">
        <v>61.82</v>
      </c>
      <c r="L65">
        <v>16.75</v>
      </c>
      <c r="M65">
        <v>6</v>
      </c>
      <c r="N65">
        <v>102.89</v>
      </c>
      <c r="O65">
        <v>41114.63</v>
      </c>
      <c r="P65">
        <v>148.14</v>
      </c>
      <c r="Q65">
        <v>453.19</v>
      </c>
      <c r="R65">
        <v>35.38</v>
      </c>
      <c r="S65">
        <v>28.65</v>
      </c>
      <c r="T65">
        <v>2652.8</v>
      </c>
      <c r="U65">
        <v>0.8100000000000001</v>
      </c>
      <c r="V65">
        <v>0.92</v>
      </c>
      <c r="W65">
        <v>0.09</v>
      </c>
      <c r="X65">
        <v>0.15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8.107699999999999</v>
      </c>
      <c r="E66">
        <v>12.33</v>
      </c>
      <c r="F66">
        <v>8.890000000000001</v>
      </c>
      <c r="G66">
        <v>66.69</v>
      </c>
      <c r="H66">
        <v>0.91</v>
      </c>
      <c r="I66">
        <v>8</v>
      </c>
      <c r="J66">
        <v>332.05</v>
      </c>
      <c r="K66">
        <v>61.82</v>
      </c>
      <c r="L66">
        <v>17</v>
      </c>
      <c r="M66">
        <v>6</v>
      </c>
      <c r="N66">
        <v>103.23</v>
      </c>
      <c r="O66">
        <v>41187.41</v>
      </c>
      <c r="P66">
        <v>148.28</v>
      </c>
      <c r="Q66">
        <v>453.17</v>
      </c>
      <c r="R66">
        <v>36.28</v>
      </c>
      <c r="S66">
        <v>28.65</v>
      </c>
      <c r="T66">
        <v>3103.66</v>
      </c>
      <c r="U66">
        <v>0.79</v>
      </c>
      <c r="V66">
        <v>0.91</v>
      </c>
      <c r="W66">
        <v>0.09</v>
      </c>
      <c r="X66">
        <v>0.17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8.0779</v>
      </c>
      <c r="E67">
        <v>12.38</v>
      </c>
      <c r="F67">
        <v>8.94</v>
      </c>
      <c r="G67">
        <v>67.03</v>
      </c>
      <c r="H67">
        <v>0.92</v>
      </c>
      <c r="I67">
        <v>8</v>
      </c>
      <c r="J67">
        <v>332.64</v>
      </c>
      <c r="K67">
        <v>61.82</v>
      </c>
      <c r="L67">
        <v>17.25</v>
      </c>
      <c r="M67">
        <v>6</v>
      </c>
      <c r="N67">
        <v>103.57</v>
      </c>
      <c r="O67">
        <v>41260.35</v>
      </c>
      <c r="P67">
        <v>148.9</v>
      </c>
      <c r="Q67">
        <v>453.18</v>
      </c>
      <c r="R67">
        <v>37.87</v>
      </c>
      <c r="S67">
        <v>28.65</v>
      </c>
      <c r="T67">
        <v>3901.69</v>
      </c>
      <c r="U67">
        <v>0.76</v>
      </c>
      <c r="V67">
        <v>0.91</v>
      </c>
      <c r="W67">
        <v>0.09</v>
      </c>
      <c r="X67">
        <v>0.22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8.077400000000001</v>
      </c>
      <c r="E68">
        <v>12.38</v>
      </c>
      <c r="F68">
        <v>8.94</v>
      </c>
      <c r="G68">
        <v>67.04000000000001</v>
      </c>
      <c r="H68">
        <v>0.9399999999999999</v>
      </c>
      <c r="I68">
        <v>8</v>
      </c>
      <c r="J68">
        <v>333.24</v>
      </c>
      <c r="K68">
        <v>61.82</v>
      </c>
      <c r="L68">
        <v>17.5</v>
      </c>
      <c r="M68">
        <v>6</v>
      </c>
      <c r="N68">
        <v>103.92</v>
      </c>
      <c r="O68">
        <v>41333.46</v>
      </c>
      <c r="P68">
        <v>148.86</v>
      </c>
      <c r="Q68">
        <v>453.17</v>
      </c>
      <c r="R68">
        <v>37.81</v>
      </c>
      <c r="S68">
        <v>28.65</v>
      </c>
      <c r="T68">
        <v>3869.08</v>
      </c>
      <c r="U68">
        <v>0.76</v>
      </c>
      <c r="V68">
        <v>0.91</v>
      </c>
      <c r="W68">
        <v>0.09</v>
      </c>
      <c r="X68">
        <v>0.22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8.145200000000001</v>
      </c>
      <c r="E69">
        <v>12.28</v>
      </c>
      <c r="F69">
        <v>8.890000000000001</v>
      </c>
      <c r="G69">
        <v>76.20999999999999</v>
      </c>
      <c r="H69">
        <v>0.95</v>
      </c>
      <c r="I69">
        <v>7</v>
      </c>
      <c r="J69">
        <v>333.83</v>
      </c>
      <c r="K69">
        <v>61.82</v>
      </c>
      <c r="L69">
        <v>17.75</v>
      </c>
      <c r="M69">
        <v>5</v>
      </c>
      <c r="N69">
        <v>104.26</v>
      </c>
      <c r="O69">
        <v>41406.86</v>
      </c>
      <c r="P69">
        <v>147.73</v>
      </c>
      <c r="Q69">
        <v>453.23</v>
      </c>
      <c r="R69">
        <v>36.18</v>
      </c>
      <c r="S69">
        <v>28.65</v>
      </c>
      <c r="T69">
        <v>3060.88</v>
      </c>
      <c r="U69">
        <v>0.79</v>
      </c>
      <c r="V69">
        <v>0.91</v>
      </c>
      <c r="W69">
        <v>0.09</v>
      </c>
      <c r="X69">
        <v>0.17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8.1455</v>
      </c>
      <c r="E70">
        <v>12.28</v>
      </c>
      <c r="F70">
        <v>8.890000000000001</v>
      </c>
      <c r="G70">
        <v>76.2</v>
      </c>
      <c r="H70">
        <v>0.96</v>
      </c>
      <c r="I70">
        <v>7</v>
      </c>
      <c r="J70">
        <v>334.43</v>
      </c>
      <c r="K70">
        <v>61.82</v>
      </c>
      <c r="L70">
        <v>18</v>
      </c>
      <c r="M70">
        <v>5</v>
      </c>
      <c r="N70">
        <v>104.61</v>
      </c>
      <c r="O70">
        <v>41480.31</v>
      </c>
      <c r="P70">
        <v>147.8</v>
      </c>
      <c r="Q70">
        <v>453.17</v>
      </c>
      <c r="R70">
        <v>36.19</v>
      </c>
      <c r="S70">
        <v>28.65</v>
      </c>
      <c r="T70">
        <v>3065.24</v>
      </c>
      <c r="U70">
        <v>0.79</v>
      </c>
      <c r="V70">
        <v>0.91</v>
      </c>
      <c r="W70">
        <v>0.09</v>
      </c>
      <c r="X70">
        <v>0.17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8.146100000000001</v>
      </c>
      <c r="E71">
        <v>12.28</v>
      </c>
      <c r="F71">
        <v>8.890000000000001</v>
      </c>
      <c r="G71">
        <v>76.2</v>
      </c>
      <c r="H71">
        <v>0.97</v>
      </c>
      <c r="I71">
        <v>7</v>
      </c>
      <c r="J71">
        <v>335.02</v>
      </c>
      <c r="K71">
        <v>61.82</v>
      </c>
      <c r="L71">
        <v>18.25</v>
      </c>
      <c r="M71">
        <v>5</v>
      </c>
      <c r="N71">
        <v>104.95</v>
      </c>
      <c r="O71">
        <v>41553.93</v>
      </c>
      <c r="P71">
        <v>147.81</v>
      </c>
      <c r="Q71">
        <v>453.17</v>
      </c>
      <c r="R71">
        <v>36.18</v>
      </c>
      <c r="S71">
        <v>28.65</v>
      </c>
      <c r="T71">
        <v>3061.26</v>
      </c>
      <c r="U71">
        <v>0.79</v>
      </c>
      <c r="V71">
        <v>0.91</v>
      </c>
      <c r="W71">
        <v>0.09</v>
      </c>
      <c r="X71">
        <v>0.17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8.147600000000001</v>
      </c>
      <c r="E72">
        <v>12.27</v>
      </c>
      <c r="F72">
        <v>8.890000000000001</v>
      </c>
      <c r="G72">
        <v>76.18000000000001</v>
      </c>
      <c r="H72">
        <v>0.98</v>
      </c>
      <c r="I72">
        <v>7</v>
      </c>
      <c r="J72">
        <v>335.62</v>
      </c>
      <c r="K72">
        <v>61.82</v>
      </c>
      <c r="L72">
        <v>18.5</v>
      </c>
      <c r="M72">
        <v>5</v>
      </c>
      <c r="N72">
        <v>105.3</v>
      </c>
      <c r="O72">
        <v>41627.72</v>
      </c>
      <c r="P72">
        <v>147.85</v>
      </c>
      <c r="Q72">
        <v>453.17</v>
      </c>
      <c r="R72">
        <v>36.06</v>
      </c>
      <c r="S72">
        <v>28.65</v>
      </c>
      <c r="T72">
        <v>3002.02</v>
      </c>
      <c r="U72">
        <v>0.79</v>
      </c>
      <c r="V72">
        <v>0.91</v>
      </c>
      <c r="W72">
        <v>0.09</v>
      </c>
      <c r="X72">
        <v>0.17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8.138</v>
      </c>
      <c r="E73">
        <v>12.29</v>
      </c>
      <c r="F73">
        <v>8.9</v>
      </c>
      <c r="G73">
        <v>76.3</v>
      </c>
      <c r="H73">
        <v>0.99</v>
      </c>
      <c r="I73">
        <v>7</v>
      </c>
      <c r="J73">
        <v>336.22</v>
      </c>
      <c r="K73">
        <v>61.82</v>
      </c>
      <c r="L73">
        <v>18.75</v>
      </c>
      <c r="M73">
        <v>5</v>
      </c>
      <c r="N73">
        <v>105.65</v>
      </c>
      <c r="O73">
        <v>41701.68</v>
      </c>
      <c r="P73">
        <v>147.9</v>
      </c>
      <c r="Q73">
        <v>453.17</v>
      </c>
      <c r="R73">
        <v>36.54</v>
      </c>
      <c r="S73">
        <v>28.65</v>
      </c>
      <c r="T73">
        <v>3242.21</v>
      </c>
      <c r="U73">
        <v>0.78</v>
      </c>
      <c r="V73">
        <v>0.91</v>
      </c>
      <c r="W73">
        <v>0.09</v>
      </c>
      <c r="X73">
        <v>0.18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8.1485</v>
      </c>
      <c r="E74">
        <v>12.27</v>
      </c>
      <c r="F74">
        <v>8.890000000000001</v>
      </c>
      <c r="G74">
        <v>76.17</v>
      </c>
      <c r="H74">
        <v>1.01</v>
      </c>
      <c r="I74">
        <v>7</v>
      </c>
      <c r="J74">
        <v>336.82</v>
      </c>
      <c r="K74">
        <v>61.82</v>
      </c>
      <c r="L74">
        <v>19</v>
      </c>
      <c r="M74">
        <v>5</v>
      </c>
      <c r="N74">
        <v>106</v>
      </c>
      <c r="O74">
        <v>41775.82</v>
      </c>
      <c r="P74">
        <v>147.27</v>
      </c>
      <c r="Q74">
        <v>453.18</v>
      </c>
      <c r="R74">
        <v>35.99</v>
      </c>
      <c r="S74">
        <v>28.65</v>
      </c>
      <c r="T74">
        <v>2964.81</v>
      </c>
      <c r="U74">
        <v>0.8</v>
      </c>
      <c r="V74">
        <v>0.91</v>
      </c>
      <c r="W74">
        <v>0.09</v>
      </c>
      <c r="X74">
        <v>0.17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8.144399999999999</v>
      </c>
      <c r="E75">
        <v>12.28</v>
      </c>
      <c r="F75">
        <v>8.890000000000001</v>
      </c>
      <c r="G75">
        <v>76.22</v>
      </c>
      <c r="H75">
        <v>1.02</v>
      </c>
      <c r="I75">
        <v>7</v>
      </c>
      <c r="J75">
        <v>337.43</v>
      </c>
      <c r="K75">
        <v>61.82</v>
      </c>
      <c r="L75">
        <v>19.25</v>
      </c>
      <c r="M75">
        <v>5</v>
      </c>
      <c r="N75">
        <v>106.35</v>
      </c>
      <c r="O75">
        <v>41850.13</v>
      </c>
      <c r="P75">
        <v>147.26</v>
      </c>
      <c r="Q75">
        <v>453.19</v>
      </c>
      <c r="R75">
        <v>36.17</v>
      </c>
      <c r="S75">
        <v>28.65</v>
      </c>
      <c r="T75">
        <v>3052.55</v>
      </c>
      <c r="U75">
        <v>0.79</v>
      </c>
      <c r="V75">
        <v>0.91</v>
      </c>
      <c r="W75">
        <v>0.09</v>
      </c>
      <c r="X75">
        <v>0.17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8.1424</v>
      </c>
      <c r="E76">
        <v>12.28</v>
      </c>
      <c r="F76">
        <v>8.9</v>
      </c>
      <c r="G76">
        <v>76.25</v>
      </c>
      <c r="H76">
        <v>1.03</v>
      </c>
      <c r="I76">
        <v>7</v>
      </c>
      <c r="J76">
        <v>338.03</v>
      </c>
      <c r="K76">
        <v>61.82</v>
      </c>
      <c r="L76">
        <v>19.5</v>
      </c>
      <c r="M76">
        <v>5</v>
      </c>
      <c r="N76">
        <v>106.71</v>
      </c>
      <c r="O76">
        <v>41924.62</v>
      </c>
      <c r="P76">
        <v>147.27</v>
      </c>
      <c r="Q76">
        <v>453.17</v>
      </c>
      <c r="R76">
        <v>36.36</v>
      </c>
      <c r="S76">
        <v>28.65</v>
      </c>
      <c r="T76">
        <v>3151.38</v>
      </c>
      <c r="U76">
        <v>0.79</v>
      </c>
      <c r="V76">
        <v>0.91</v>
      </c>
      <c r="W76">
        <v>0.09</v>
      </c>
      <c r="X76">
        <v>0.17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8.148099999999999</v>
      </c>
      <c r="E77">
        <v>12.27</v>
      </c>
      <c r="F77">
        <v>8.890000000000001</v>
      </c>
      <c r="G77">
        <v>76.17</v>
      </c>
      <c r="H77">
        <v>1.04</v>
      </c>
      <c r="I77">
        <v>7</v>
      </c>
      <c r="J77">
        <v>338.63</v>
      </c>
      <c r="K77">
        <v>61.82</v>
      </c>
      <c r="L77">
        <v>19.75</v>
      </c>
      <c r="M77">
        <v>5</v>
      </c>
      <c r="N77">
        <v>107.06</v>
      </c>
      <c r="O77">
        <v>41999.28</v>
      </c>
      <c r="P77">
        <v>146.61</v>
      </c>
      <c r="Q77">
        <v>453.17</v>
      </c>
      <c r="R77">
        <v>36.06</v>
      </c>
      <c r="S77">
        <v>28.65</v>
      </c>
      <c r="T77">
        <v>2999.73</v>
      </c>
      <c r="U77">
        <v>0.79</v>
      </c>
      <c r="V77">
        <v>0.91</v>
      </c>
      <c r="W77">
        <v>0.09</v>
      </c>
      <c r="X77">
        <v>0.17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8.1487</v>
      </c>
      <c r="E78">
        <v>12.27</v>
      </c>
      <c r="F78">
        <v>8.890000000000001</v>
      </c>
      <c r="G78">
        <v>76.16</v>
      </c>
      <c r="H78">
        <v>1.05</v>
      </c>
      <c r="I78">
        <v>7</v>
      </c>
      <c r="J78">
        <v>339.24</v>
      </c>
      <c r="K78">
        <v>61.82</v>
      </c>
      <c r="L78">
        <v>20</v>
      </c>
      <c r="M78">
        <v>5</v>
      </c>
      <c r="N78">
        <v>107.42</v>
      </c>
      <c r="O78">
        <v>42074.12</v>
      </c>
      <c r="P78">
        <v>145.95</v>
      </c>
      <c r="Q78">
        <v>453.18</v>
      </c>
      <c r="R78">
        <v>35.91</v>
      </c>
      <c r="S78">
        <v>28.65</v>
      </c>
      <c r="T78">
        <v>2926.92</v>
      </c>
      <c r="U78">
        <v>0.8</v>
      </c>
      <c r="V78">
        <v>0.91</v>
      </c>
      <c r="W78">
        <v>0.09</v>
      </c>
      <c r="X78">
        <v>0.17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8.157299999999999</v>
      </c>
      <c r="E79">
        <v>12.26</v>
      </c>
      <c r="F79">
        <v>8.869999999999999</v>
      </c>
      <c r="G79">
        <v>76.05</v>
      </c>
      <c r="H79">
        <v>1.06</v>
      </c>
      <c r="I79">
        <v>7</v>
      </c>
      <c r="J79">
        <v>339.85</v>
      </c>
      <c r="K79">
        <v>61.82</v>
      </c>
      <c r="L79">
        <v>20.25</v>
      </c>
      <c r="M79">
        <v>5</v>
      </c>
      <c r="N79">
        <v>107.78</v>
      </c>
      <c r="O79">
        <v>42149.15</v>
      </c>
      <c r="P79">
        <v>145.28</v>
      </c>
      <c r="Q79">
        <v>453.17</v>
      </c>
      <c r="R79">
        <v>35.42</v>
      </c>
      <c r="S79">
        <v>28.65</v>
      </c>
      <c r="T79">
        <v>2682.04</v>
      </c>
      <c r="U79">
        <v>0.8100000000000001</v>
      </c>
      <c r="V79">
        <v>0.92</v>
      </c>
      <c r="W79">
        <v>0.1</v>
      </c>
      <c r="X79">
        <v>0.15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8.1685</v>
      </c>
      <c r="E80">
        <v>12.24</v>
      </c>
      <c r="F80">
        <v>8.859999999999999</v>
      </c>
      <c r="G80">
        <v>75.91</v>
      </c>
      <c r="H80">
        <v>1.07</v>
      </c>
      <c r="I80">
        <v>7</v>
      </c>
      <c r="J80">
        <v>340.46</v>
      </c>
      <c r="K80">
        <v>61.82</v>
      </c>
      <c r="L80">
        <v>20.5</v>
      </c>
      <c r="M80">
        <v>5</v>
      </c>
      <c r="N80">
        <v>108.14</v>
      </c>
      <c r="O80">
        <v>42224.35</v>
      </c>
      <c r="P80">
        <v>144.39</v>
      </c>
      <c r="Q80">
        <v>453.2</v>
      </c>
      <c r="R80">
        <v>35.01</v>
      </c>
      <c r="S80">
        <v>28.65</v>
      </c>
      <c r="T80">
        <v>2473.19</v>
      </c>
      <c r="U80">
        <v>0.82</v>
      </c>
      <c r="V80">
        <v>0.92</v>
      </c>
      <c r="W80">
        <v>0.09</v>
      </c>
      <c r="X80">
        <v>0.14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8.2182</v>
      </c>
      <c r="E81">
        <v>12.17</v>
      </c>
      <c r="F81">
        <v>8.84</v>
      </c>
      <c r="G81">
        <v>88.38</v>
      </c>
      <c r="H81">
        <v>1.08</v>
      </c>
      <c r="I81">
        <v>6</v>
      </c>
      <c r="J81">
        <v>341.07</v>
      </c>
      <c r="K81">
        <v>61.82</v>
      </c>
      <c r="L81">
        <v>20.75</v>
      </c>
      <c r="M81">
        <v>4</v>
      </c>
      <c r="N81">
        <v>108.5</v>
      </c>
      <c r="O81">
        <v>42299.74</v>
      </c>
      <c r="P81">
        <v>143.99</v>
      </c>
      <c r="Q81">
        <v>453.18</v>
      </c>
      <c r="R81">
        <v>34.4</v>
      </c>
      <c r="S81">
        <v>28.65</v>
      </c>
      <c r="T81">
        <v>2175.03</v>
      </c>
      <c r="U81">
        <v>0.83</v>
      </c>
      <c r="V81">
        <v>0.92</v>
      </c>
      <c r="W81">
        <v>0.09</v>
      </c>
      <c r="X81">
        <v>0.12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8.1988</v>
      </c>
      <c r="E82">
        <v>12.2</v>
      </c>
      <c r="F82">
        <v>8.869999999999999</v>
      </c>
      <c r="G82">
        <v>88.66</v>
      </c>
      <c r="H82">
        <v>1.1</v>
      </c>
      <c r="I82">
        <v>6</v>
      </c>
      <c r="J82">
        <v>341.68</v>
      </c>
      <c r="K82">
        <v>61.82</v>
      </c>
      <c r="L82">
        <v>21</v>
      </c>
      <c r="M82">
        <v>4</v>
      </c>
      <c r="N82">
        <v>108.86</v>
      </c>
      <c r="O82">
        <v>42375.31</v>
      </c>
      <c r="P82">
        <v>144.45</v>
      </c>
      <c r="Q82">
        <v>453.17</v>
      </c>
      <c r="R82">
        <v>35.49</v>
      </c>
      <c r="S82">
        <v>28.65</v>
      </c>
      <c r="T82">
        <v>2717.9</v>
      </c>
      <c r="U82">
        <v>0.8100000000000001</v>
      </c>
      <c r="V82">
        <v>0.92</v>
      </c>
      <c r="W82">
        <v>0.09</v>
      </c>
      <c r="X82">
        <v>0.15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8.197800000000001</v>
      </c>
      <c r="E83">
        <v>12.2</v>
      </c>
      <c r="F83">
        <v>8.869999999999999</v>
      </c>
      <c r="G83">
        <v>88.68000000000001</v>
      </c>
      <c r="H83">
        <v>1.11</v>
      </c>
      <c r="I83">
        <v>6</v>
      </c>
      <c r="J83">
        <v>342.3</v>
      </c>
      <c r="K83">
        <v>61.82</v>
      </c>
      <c r="L83">
        <v>21.25</v>
      </c>
      <c r="M83">
        <v>4</v>
      </c>
      <c r="N83">
        <v>109.23</v>
      </c>
      <c r="O83">
        <v>42451.07</v>
      </c>
      <c r="P83">
        <v>144.48</v>
      </c>
      <c r="Q83">
        <v>453.17</v>
      </c>
      <c r="R83">
        <v>35.44</v>
      </c>
      <c r="S83">
        <v>28.65</v>
      </c>
      <c r="T83">
        <v>2694.57</v>
      </c>
      <c r="U83">
        <v>0.8100000000000001</v>
      </c>
      <c r="V83">
        <v>0.92</v>
      </c>
      <c r="W83">
        <v>0.09</v>
      </c>
      <c r="X83">
        <v>0.15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8.205500000000001</v>
      </c>
      <c r="E84">
        <v>12.19</v>
      </c>
      <c r="F84">
        <v>8.859999999999999</v>
      </c>
      <c r="G84">
        <v>88.56</v>
      </c>
      <c r="H84">
        <v>1.12</v>
      </c>
      <c r="I84">
        <v>6</v>
      </c>
      <c r="J84">
        <v>342.91</v>
      </c>
      <c r="K84">
        <v>61.82</v>
      </c>
      <c r="L84">
        <v>21.5</v>
      </c>
      <c r="M84">
        <v>4</v>
      </c>
      <c r="N84">
        <v>109.59</v>
      </c>
      <c r="O84">
        <v>42527.02</v>
      </c>
      <c r="P84">
        <v>144.44</v>
      </c>
      <c r="Q84">
        <v>453.17</v>
      </c>
      <c r="R84">
        <v>35.03</v>
      </c>
      <c r="S84">
        <v>28.65</v>
      </c>
      <c r="T84">
        <v>2489.68</v>
      </c>
      <c r="U84">
        <v>0.82</v>
      </c>
      <c r="V84">
        <v>0.92</v>
      </c>
      <c r="W84">
        <v>0.09</v>
      </c>
      <c r="X84">
        <v>0.14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8.204599999999999</v>
      </c>
      <c r="E85">
        <v>12.19</v>
      </c>
      <c r="F85">
        <v>8.859999999999999</v>
      </c>
      <c r="G85">
        <v>88.58</v>
      </c>
      <c r="H85">
        <v>1.13</v>
      </c>
      <c r="I85">
        <v>6</v>
      </c>
      <c r="J85">
        <v>343.53</v>
      </c>
      <c r="K85">
        <v>61.82</v>
      </c>
      <c r="L85">
        <v>21.75</v>
      </c>
      <c r="M85">
        <v>4</v>
      </c>
      <c r="N85">
        <v>109.96</v>
      </c>
      <c r="O85">
        <v>42603.15</v>
      </c>
      <c r="P85">
        <v>144.25</v>
      </c>
      <c r="Q85">
        <v>453.17</v>
      </c>
      <c r="R85">
        <v>35.12</v>
      </c>
      <c r="S85">
        <v>28.65</v>
      </c>
      <c r="T85">
        <v>2537.39</v>
      </c>
      <c r="U85">
        <v>0.82</v>
      </c>
      <c r="V85">
        <v>0.92</v>
      </c>
      <c r="W85">
        <v>0.09</v>
      </c>
      <c r="X85">
        <v>0.14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8.2014</v>
      </c>
      <c r="E86">
        <v>12.19</v>
      </c>
      <c r="F86">
        <v>8.859999999999999</v>
      </c>
      <c r="G86">
        <v>88.62</v>
      </c>
      <c r="H86">
        <v>1.14</v>
      </c>
      <c r="I86">
        <v>6</v>
      </c>
      <c r="J86">
        <v>344.15</v>
      </c>
      <c r="K86">
        <v>61.82</v>
      </c>
      <c r="L86">
        <v>22</v>
      </c>
      <c r="M86">
        <v>4</v>
      </c>
      <c r="N86">
        <v>110.33</v>
      </c>
      <c r="O86">
        <v>42679.6</v>
      </c>
      <c r="P86">
        <v>144.19</v>
      </c>
      <c r="Q86">
        <v>453.17</v>
      </c>
      <c r="R86">
        <v>35.21</v>
      </c>
      <c r="S86">
        <v>28.65</v>
      </c>
      <c r="T86">
        <v>2582.25</v>
      </c>
      <c r="U86">
        <v>0.8100000000000001</v>
      </c>
      <c r="V86">
        <v>0.92</v>
      </c>
      <c r="W86">
        <v>0.09</v>
      </c>
      <c r="X86">
        <v>0.14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8.198399999999999</v>
      </c>
      <c r="E87">
        <v>12.2</v>
      </c>
      <c r="F87">
        <v>8.869999999999999</v>
      </c>
      <c r="G87">
        <v>88.67</v>
      </c>
      <c r="H87">
        <v>1.15</v>
      </c>
      <c r="I87">
        <v>6</v>
      </c>
      <c r="J87">
        <v>344.77</v>
      </c>
      <c r="K87">
        <v>61.82</v>
      </c>
      <c r="L87">
        <v>22.25</v>
      </c>
      <c r="M87">
        <v>4</v>
      </c>
      <c r="N87">
        <v>110.7</v>
      </c>
      <c r="O87">
        <v>42756.12</v>
      </c>
      <c r="P87">
        <v>144.08</v>
      </c>
      <c r="Q87">
        <v>453.22</v>
      </c>
      <c r="R87">
        <v>35.46</v>
      </c>
      <c r="S87">
        <v>28.65</v>
      </c>
      <c r="T87">
        <v>2704.99</v>
      </c>
      <c r="U87">
        <v>0.8100000000000001</v>
      </c>
      <c r="V87">
        <v>0.92</v>
      </c>
      <c r="W87">
        <v>0.09</v>
      </c>
      <c r="X87">
        <v>0.15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8.2021</v>
      </c>
      <c r="E88">
        <v>12.19</v>
      </c>
      <c r="F88">
        <v>8.859999999999999</v>
      </c>
      <c r="G88">
        <v>88.61</v>
      </c>
      <c r="H88">
        <v>1.16</v>
      </c>
      <c r="I88">
        <v>6</v>
      </c>
      <c r="J88">
        <v>345.39</v>
      </c>
      <c r="K88">
        <v>61.82</v>
      </c>
      <c r="L88">
        <v>22.5</v>
      </c>
      <c r="M88">
        <v>4</v>
      </c>
      <c r="N88">
        <v>111.07</v>
      </c>
      <c r="O88">
        <v>42832.82</v>
      </c>
      <c r="P88">
        <v>144.11</v>
      </c>
      <c r="Q88">
        <v>453.18</v>
      </c>
      <c r="R88">
        <v>35.22</v>
      </c>
      <c r="S88">
        <v>28.65</v>
      </c>
      <c r="T88">
        <v>2584.22</v>
      </c>
      <c r="U88">
        <v>0.8100000000000001</v>
      </c>
      <c r="V88">
        <v>0.92</v>
      </c>
      <c r="W88">
        <v>0.09</v>
      </c>
      <c r="X88">
        <v>0.14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8.196300000000001</v>
      </c>
      <c r="E89">
        <v>12.2</v>
      </c>
      <c r="F89">
        <v>8.869999999999999</v>
      </c>
      <c r="G89">
        <v>88.7</v>
      </c>
      <c r="H89">
        <v>1.17</v>
      </c>
      <c r="I89">
        <v>6</v>
      </c>
      <c r="J89">
        <v>346.02</v>
      </c>
      <c r="K89">
        <v>61.82</v>
      </c>
      <c r="L89">
        <v>22.75</v>
      </c>
      <c r="M89">
        <v>4</v>
      </c>
      <c r="N89">
        <v>111.45</v>
      </c>
      <c r="O89">
        <v>42909.73</v>
      </c>
      <c r="P89">
        <v>143.92</v>
      </c>
      <c r="Q89">
        <v>453.17</v>
      </c>
      <c r="R89">
        <v>35.51</v>
      </c>
      <c r="S89">
        <v>28.65</v>
      </c>
      <c r="T89">
        <v>2727.71</v>
      </c>
      <c r="U89">
        <v>0.8100000000000001</v>
      </c>
      <c r="V89">
        <v>0.92</v>
      </c>
      <c r="W89">
        <v>0.09</v>
      </c>
      <c r="X89">
        <v>0.15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8.2012</v>
      </c>
      <c r="E90">
        <v>12.19</v>
      </c>
      <c r="F90">
        <v>8.859999999999999</v>
      </c>
      <c r="G90">
        <v>88.63</v>
      </c>
      <c r="H90">
        <v>1.18</v>
      </c>
      <c r="I90">
        <v>6</v>
      </c>
      <c r="J90">
        <v>346.64</v>
      </c>
      <c r="K90">
        <v>61.82</v>
      </c>
      <c r="L90">
        <v>23</v>
      </c>
      <c r="M90">
        <v>4</v>
      </c>
      <c r="N90">
        <v>111.82</v>
      </c>
      <c r="O90">
        <v>42986.83</v>
      </c>
      <c r="P90">
        <v>143.64</v>
      </c>
      <c r="Q90">
        <v>453.17</v>
      </c>
      <c r="R90">
        <v>35.31</v>
      </c>
      <c r="S90">
        <v>28.65</v>
      </c>
      <c r="T90">
        <v>2629.78</v>
      </c>
      <c r="U90">
        <v>0.8100000000000001</v>
      </c>
      <c r="V90">
        <v>0.92</v>
      </c>
      <c r="W90">
        <v>0.09</v>
      </c>
      <c r="X90">
        <v>0.14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8.2027</v>
      </c>
      <c r="E91">
        <v>12.19</v>
      </c>
      <c r="F91">
        <v>8.859999999999999</v>
      </c>
      <c r="G91">
        <v>88.61</v>
      </c>
      <c r="H91">
        <v>1.19</v>
      </c>
      <c r="I91">
        <v>6</v>
      </c>
      <c r="J91">
        <v>347.27</v>
      </c>
      <c r="K91">
        <v>61.82</v>
      </c>
      <c r="L91">
        <v>23.25</v>
      </c>
      <c r="M91">
        <v>4</v>
      </c>
      <c r="N91">
        <v>112.2</v>
      </c>
      <c r="O91">
        <v>43064.12</v>
      </c>
      <c r="P91">
        <v>143.31</v>
      </c>
      <c r="Q91">
        <v>453.19</v>
      </c>
      <c r="R91">
        <v>35.15</v>
      </c>
      <c r="S91">
        <v>28.65</v>
      </c>
      <c r="T91">
        <v>2550.6</v>
      </c>
      <c r="U91">
        <v>0.82</v>
      </c>
      <c r="V91">
        <v>0.92</v>
      </c>
      <c r="W91">
        <v>0.09</v>
      </c>
      <c r="X91">
        <v>0.14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8.205299999999999</v>
      </c>
      <c r="E92">
        <v>12.19</v>
      </c>
      <c r="F92">
        <v>8.859999999999999</v>
      </c>
      <c r="G92">
        <v>88.56999999999999</v>
      </c>
      <c r="H92">
        <v>1.2</v>
      </c>
      <c r="I92">
        <v>6</v>
      </c>
      <c r="J92">
        <v>347.9</v>
      </c>
      <c r="K92">
        <v>61.82</v>
      </c>
      <c r="L92">
        <v>23.5</v>
      </c>
      <c r="M92">
        <v>4</v>
      </c>
      <c r="N92">
        <v>112.58</v>
      </c>
      <c r="O92">
        <v>43141.62</v>
      </c>
      <c r="P92">
        <v>143.04</v>
      </c>
      <c r="Q92">
        <v>453.17</v>
      </c>
      <c r="R92">
        <v>35</v>
      </c>
      <c r="S92">
        <v>28.65</v>
      </c>
      <c r="T92">
        <v>2473.67</v>
      </c>
      <c r="U92">
        <v>0.82</v>
      </c>
      <c r="V92">
        <v>0.92</v>
      </c>
      <c r="W92">
        <v>0.09</v>
      </c>
      <c r="X92">
        <v>0.14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8.2179</v>
      </c>
      <c r="E93">
        <v>12.17</v>
      </c>
      <c r="F93">
        <v>8.84</v>
      </c>
      <c r="G93">
        <v>88.38</v>
      </c>
      <c r="H93">
        <v>1.21</v>
      </c>
      <c r="I93">
        <v>6</v>
      </c>
      <c r="J93">
        <v>348.53</v>
      </c>
      <c r="K93">
        <v>61.82</v>
      </c>
      <c r="L93">
        <v>23.75</v>
      </c>
      <c r="M93">
        <v>4</v>
      </c>
      <c r="N93">
        <v>112.96</v>
      </c>
      <c r="O93">
        <v>43219.31</v>
      </c>
      <c r="P93">
        <v>142.13</v>
      </c>
      <c r="Q93">
        <v>453.17</v>
      </c>
      <c r="R93">
        <v>34.3</v>
      </c>
      <c r="S93">
        <v>28.65</v>
      </c>
      <c r="T93">
        <v>2124.01</v>
      </c>
      <c r="U93">
        <v>0.84</v>
      </c>
      <c r="V93">
        <v>0.92</v>
      </c>
      <c r="W93">
        <v>0.09</v>
      </c>
      <c r="X93">
        <v>0.12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8.2212</v>
      </c>
      <c r="E94">
        <v>12.16</v>
      </c>
      <c r="F94">
        <v>8.83</v>
      </c>
      <c r="G94">
        <v>88.33</v>
      </c>
      <c r="H94">
        <v>1.23</v>
      </c>
      <c r="I94">
        <v>6</v>
      </c>
      <c r="J94">
        <v>349.16</v>
      </c>
      <c r="K94">
        <v>61.82</v>
      </c>
      <c r="L94">
        <v>24</v>
      </c>
      <c r="M94">
        <v>4</v>
      </c>
      <c r="N94">
        <v>113.34</v>
      </c>
      <c r="O94">
        <v>43297.21</v>
      </c>
      <c r="P94">
        <v>141.57</v>
      </c>
      <c r="Q94">
        <v>453.17</v>
      </c>
      <c r="R94">
        <v>34.25</v>
      </c>
      <c r="S94">
        <v>28.65</v>
      </c>
      <c r="T94">
        <v>2101.48</v>
      </c>
      <c r="U94">
        <v>0.84</v>
      </c>
      <c r="V94">
        <v>0.92</v>
      </c>
      <c r="W94">
        <v>0.09</v>
      </c>
      <c r="X94">
        <v>0.11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8.2102</v>
      </c>
      <c r="E95">
        <v>12.18</v>
      </c>
      <c r="F95">
        <v>8.85</v>
      </c>
      <c r="G95">
        <v>88.48999999999999</v>
      </c>
      <c r="H95">
        <v>1.24</v>
      </c>
      <c r="I95">
        <v>6</v>
      </c>
      <c r="J95">
        <v>349.79</v>
      </c>
      <c r="K95">
        <v>61.82</v>
      </c>
      <c r="L95">
        <v>24.25</v>
      </c>
      <c r="M95">
        <v>4</v>
      </c>
      <c r="N95">
        <v>113.72</v>
      </c>
      <c r="O95">
        <v>43375.3</v>
      </c>
      <c r="P95">
        <v>141.3</v>
      </c>
      <c r="Q95">
        <v>453.17</v>
      </c>
      <c r="R95">
        <v>34.89</v>
      </c>
      <c r="S95">
        <v>28.65</v>
      </c>
      <c r="T95">
        <v>2421.64</v>
      </c>
      <c r="U95">
        <v>0.82</v>
      </c>
      <c r="V95">
        <v>0.92</v>
      </c>
      <c r="W95">
        <v>0.09</v>
      </c>
      <c r="X95">
        <v>0.13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8.1919</v>
      </c>
      <c r="E96">
        <v>12.21</v>
      </c>
      <c r="F96">
        <v>8.880000000000001</v>
      </c>
      <c r="G96">
        <v>88.77</v>
      </c>
      <c r="H96">
        <v>1.25</v>
      </c>
      <c r="I96">
        <v>6</v>
      </c>
      <c r="J96">
        <v>350.43</v>
      </c>
      <c r="K96">
        <v>61.82</v>
      </c>
      <c r="L96">
        <v>24.5</v>
      </c>
      <c r="M96">
        <v>4</v>
      </c>
      <c r="N96">
        <v>114.11</v>
      </c>
      <c r="O96">
        <v>43453.61</v>
      </c>
      <c r="P96">
        <v>141.52</v>
      </c>
      <c r="Q96">
        <v>453.17</v>
      </c>
      <c r="R96">
        <v>35.85</v>
      </c>
      <c r="S96">
        <v>28.65</v>
      </c>
      <c r="T96">
        <v>2899.21</v>
      </c>
      <c r="U96">
        <v>0.8</v>
      </c>
      <c r="V96">
        <v>0.92</v>
      </c>
      <c r="W96">
        <v>0.09</v>
      </c>
      <c r="X96">
        <v>0.16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8.190799999999999</v>
      </c>
      <c r="E97">
        <v>12.21</v>
      </c>
      <c r="F97">
        <v>8.880000000000001</v>
      </c>
      <c r="G97">
        <v>88.78</v>
      </c>
      <c r="H97">
        <v>1.26</v>
      </c>
      <c r="I97">
        <v>6</v>
      </c>
      <c r="J97">
        <v>351.06</v>
      </c>
      <c r="K97">
        <v>61.82</v>
      </c>
      <c r="L97">
        <v>24.75</v>
      </c>
      <c r="M97">
        <v>4</v>
      </c>
      <c r="N97">
        <v>114.49</v>
      </c>
      <c r="O97">
        <v>43532.12</v>
      </c>
      <c r="P97">
        <v>141.15</v>
      </c>
      <c r="Q97">
        <v>453.17</v>
      </c>
      <c r="R97">
        <v>35.82</v>
      </c>
      <c r="S97">
        <v>28.65</v>
      </c>
      <c r="T97">
        <v>2886.35</v>
      </c>
      <c r="U97">
        <v>0.8</v>
      </c>
      <c r="V97">
        <v>0.92</v>
      </c>
      <c r="W97">
        <v>0.09</v>
      </c>
      <c r="X97">
        <v>0.16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8.199</v>
      </c>
      <c r="E98">
        <v>12.2</v>
      </c>
      <c r="F98">
        <v>8.869999999999999</v>
      </c>
      <c r="G98">
        <v>88.66</v>
      </c>
      <c r="H98">
        <v>1.27</v>
      </c>
      <c r="I98">
        <v>6</v>
      </c>
      <c r="J98">
        <v>351.7</v>
      </c>
      <c r="K98">
        <v>61.82</v>
      </c>
      <c r="L98">
        <v>25</v>
      </c>
      <c r="M98">
        <v>4</v>
      </c>
      <c r="N98">
        <v>114.88</v>
      </c>
      <c r="O98">
        <v>43610.83</v>
      </c>
      <c r="P98">
        <v>140.6</v>
      </c>
      <c r="Q98">
        <v>453.17</v>
      </c>
      <c r="R98">
        <v>35.35</v>
      </c>
      <c r="S98">
        <v>28.65</v>
      </c>
      <c r="T98">
        <v>2649.55</v>
      </c>
      <c r="U98">
        <v>0.8100000000000001</v>
      </c>
      <c r="V98">
        <v>0.92</v>
      </c>
      <c r="W98">
        <v>0.09</v>
      </c>
      <c r="X98">
        <v>0.15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8.265599999999999</v>
      </c>
      <c r="E99">
        <v>12.1</v>
      </c>
      <c r="F99">
        <v>8.82</v>
      </c>
      <c r="G99">
        <v>105.88</v>
      </c>
      <c r="H99">
        <v>1.28</v>
      </c>
      <c r="I99">
        <v>5</v>
      </c>
      <c r="J99">
        <v>352.34</v>
      </c>
      <c r="K99">
        <v>61.82</v>
      </c>
      <c r="L99">
        <v>25.25</v>
      </c>
      <c r="M99">
        <v>3</v>
      </c>
      <c r="N99">
        <v>115.27</v>
      </c>
      <c r="O99">
        <v>43689.76</v>
      </c>
      <c r="P99">
        <v>139.84</v>
      </c>
      <c r="Q99">
        <v>453.17</v>
      </c>
      <c r="R99">
        <v>33.97</v>
      </c>
      <c r="S99">
        <v>28.65</v>
      </c>
      <c r="T99">
        <v>1966.42</v>
      </c>
      <c r="U99">
        <v>0.84</v>
      </c>
      <c r="V99">
        <v>0.92</v>
      </c>
      <c r="W99">
        <v>0.09</v>
      </c>
      <c r="X99">
        <v>0.1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8.2631</v>
      </c>
      <c r="E100">
        <v>12.1</v>
      </c>
      <c r="F100">
        <v>8.83</v>
      </c>
      <c r="G100">
        <v>105.92</v>
      </c>
      <c r="H100">
        <v>1.29</v>
      </c>
      <c r="I100">
        <v>5</v>
      </c>
      <c r="J100">
        <v>352.98</v>
      </c>
      <c r="K100">
        <v>61.82</v>
      </c>
      <c r="L100">
        <v>25.5</v>
      </c>
      <c r="M100">
        <v>3</v>
      </c>
      <c r="N100">
        <v>115.66</v>
      </c>
      <c r="O100">
        <v>43769.02</v>
      </c>
      <c r="P100">
        <v>140.07</v>
      </c>
      <c r="Q100">
        <v>453.17</v>
      </c>
      <c r="R100">
        <v>34.11</v>
      </c>
      <c r="S100">
        <v>28.65</v>
      </c>
      <c r="T100">
        <v>2037.01</v>
      </c>
      <c r="U100">
        <v>0.84</v>
      </c>
      <c r="V100">
        <v>0.92</v>
      </c>
      <c r="W100">
        <v>0.09</v>
      </c>
      <c r="X100">
        <v>0.11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8.2559</v>
      </c>
      <c r="E101">
        <v>12.11</v>
      </c>
      <c r="F101">
        <v>8.84</v>
      </c>
      <c r="G101">
        <v>106.05</v>
      </c>
      <c r="H101">
        <v>1.3</v>
      </c>
      <c r="I101">
        <v>5</v>
      </c>
      <c r="J101">
        <v>353.63</v>
      </c>
      <c r="K101">
        <v>61.82</v>
      </c>
      <c r="L101">
        <v>25.75</v>
      </c>
      <c r="M101">
        <v>3</v>
      </c>
      <c r="N101">
        <v>116.06</v>
      </c>
      <c r="O101">
        <v>43848.38</v>
      </c>
      <c r="P101">
        <v>140.49</v>
      </c>
      <c r="Q101">
        <v>453.17</v>
      </c>
      <c r="R101">
        <v>34.47</v>
      </c>
      <c r="S101">
        <v>28.65</v>
      </c>
      <c r="T101">
        <v>2217.36</v>
      </c>
      <c r="U101">
        <v>0.83</v>
      </c>
      <c r="V101">
        <v>0.92</v>
      </c>
      <c r="W101">
        <v>0.09</v>
      </c>
      <c r="X101">
        <v>0.12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8.259</v>
      </c>
      <c r="E102">
        <v>12.11</v>
      </c>
      <c r="F102">
        <v>8.83</v>
      </c>
      <c r="G102">
        <v>106</v>
      </c>
      <c r="H102">
        <v>1.31</v>
      </c>
      <c r="I102">
        <v>5</v>
      </c>
      <c r="J102">
        <v>354.27</v>
      </c>
      <c r="K102">
        <v>61.82</v>
      </c>
      <c r="L102">
        <v>26</v>
      </c>
      <c r="M102">
        <v>3</v>
      </c>
      <c r="N102">
        <v>116.45</v>
      </c>
      <c r="O102">
        <v>43927.95</v>
      </c>
      <c r="P102">
        <v>140.39</v>
      </c>
      <c r="Q102">
        <v>453.17</v>
      </c>
      <c r="R102">
        <v>34.3</v>
      </c>
      <c r="S102">
        <v>28.65</v>
      </c>
      <c r="T102">
        <v>2128.61</v>
      </c>
      <c r="U102">
        <v>0.84</v>
      </c>
      <c r="V102">
        <v>0.92</v>
      </c>
      <c r="W102">
        <v>0.09</v>
      </c>
      <c r="X102">
        <v>0.11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8.2616</v>
      </c>
      <c r="E103">
        <v>12.1</v>
      </c>
      <c r="F103">
        <v>8.83</v>
      </c>
      <c r="G103">
        <v>105.95</v>
      </c>
      <c r="H103">
        <v>1.32</v>
      </c>
      <c r="I103">
        <v>5</v>
      </c>
      <c r="J103">
        <v>354.92</v>
      </c>
      <c r="K103">
        <v>61.82</v>
      </c>
      <c r="L103">
        <v>26.25</v>
      </c>
      <c r="M103">
        <v>3</v>
      </c>
      <c r="N103">
        <v>116.85</v>
      </c>
      <c r="O103">
        <v>44007.74</v>
      </c>
      <c r="P103">
        <v>140.62</v>
      </c>
      <c r="Q103">
        <v>453.18</v>
      </c>
      <c r="R103">
        <v>34.12</v>
      </c>
      <c r="S103">
        <v>28.65</v>
      </c>
      <c r="T103">
        <v>2040.6</v>
      </c>
      <c r="U103">
        <v>0.84</v>
      </c>
      <c r="V103">
        <v>0.92</v>
      </c>
      <c r="W103">
        <v>0.09</v>
      </c>
      <c r="X103">
        <v>0.11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8.260300000000001</v>
      </c>
      <c r="E104">
        <v>12.11</v>
      </c>
      <c r="F104">
        <v>8.83</v>
      </c>
      <c r="G104">
        <v>105.97</v>
      </c>
      <c r="H104">
        <v>1.33</v>
      </c>
      <c r="I104">
        <v>5</v>
      </c>
      <c r="J104">
        <v>355.57</v>
      </c>
      <c r="K104">
        <v>61.82</v>
      </c>
      <c r="L104">
        <v>26.5</v>
      </c>
      <c r="M104">
        <v>3</v>
      </c>
      <c r="N104">
        <v>117.25</v>
      </c>
      <c r="O104">
        <v>44087.74</v>
      </c>
      <c r="P104">
        <v>140.82</v>
      </c>
      <c r="Q104">
        <v>453.17</v>
      </c>
      <c r="R104">
        <v>34.27</v>
      </c>
      <c r="S104">
        <v>28.65</v>
      </c>
      <c r="T104">
        <v>2113.54</v>
      </c>
      <c r="U104">
        <v>0.84</v>
      </c>
      <c r="V104">
        <v>0.92</v>
      </c>
      <c r="W104">
        <v>0.09</v>
      </c>
      <c r="X104">
        <v>0.11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8.2629</v>
      </c>
      <c r="E105">
        <v>12.1</v>
      </c>
      <c r="F105">
        <v>8.83</v>
      </c>
      <c r="G105">
        <v>105.93</v>
      </c>
      <c r="H105">
        <v>1.34</v>
      </c>
      <c r="I105">
        <v>5</v>
      </c>
      <c r="J105">
        <v>356.22</v>
      </c>
      <c r="K105">
        <v>61.82</v>
      </c>
      <c r="L105">
        <v>26.75</v>
      </c>
      <c r="M105">
        <v>3</v>
      </c>
      <c r="N105">
        <v>117.65</v>
      </c>
      <c r="O105">
        <v>44167.96</v>
      </c>
      <c r="P105">
        <v>140.99</v>
      </c>
      <c r="Q105">
        <v>453.17</v>
      </c>
      <c r="R105">
        <v>34.07</v>
      </c>
      <c r="S105">
        <v>28.65</v>
      </c>
      <c r="T105">
        <v>2013.16</v>
      </c>
      <c r="U105">
        <v>0.84</v>
      </c>
      <c r="V105">
        <v>0.92</v>
      </c>
      <c r="W105">
        <v>0.09</v>
      </c>
      <c r="X105">
        <v>0.11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8.2667</v>
      </c>
      <c r="E106">
        <v>12.1</v>
      </c>
      <c r="F106">
        <v>8.82</v>
      </c>
      <c r="G106">
        <v>105.86</v>
      </c>
      <c r="H106">
        <v>1.35</v>
      </c>
      <c r="I106">
        <v>5</v>
      </c>
      <c r="J106">
        <v>356.87</v>
      </c>
      <c r="K106">
        <v>61.82</v>
      </c>
      <c r="L106">
        <v>27</v>
      </c>
      <c r="M106">
        <v>3</v>
      </c>
      <c r="N106">
        <v>118.05</v>
      </c>
      <c r="O106">
        <v>44248.41</v>
      </c>
      <c r="P106">
        <v>140.77</v>
      </c>
      <c r="Q106">
        <v>453.17</v>
      </c>
      <c r="R106">
        <v>33.81</v>
      </c>
      <c r="S106">
        <v>28.65</v>
      </c>
      <c r="T106">
        <v>1885.27</v>
      </c>
      <c r="U106">
        <v>0.85</v>
      </c>
      <c r="V106">
        <v>0.92</v>
      </c>
      <c r="W106">
        <v>0.09</v>
      </c>
      <c r="X106">
        <v>0.1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8.2761</v>
      </c>
      <c r="E107">
        <v>12.08</v>
      </c>
      <c r="F107">
        <v>8.81</v>
      </c>
      <c r="G107">
        <v>105.7</v>
      </c>
      <c r="H107">
        <v>1.36</v>
      </c>
      <c r="I107">
        <v>5</v>
      </c>
      <c r="J107">
        <v>357.52</v>
      </c>
      <c r="K107">
        <v>61.82</v>
      </c>
      <c r="L107">
        <v>27.25</v>
      </c>
      <c r="M107">
        <v>3</v>
      </c>
      <c r="N107">
        <v>118.45</v>
      </c>
      <c r="O107">
        <v>44329.08</v>
      </c>
      <c r="P107">
        <v>140.56</v>
      </c>
      <c r="Q107">
        <v>453.18</v>
      </c>
      <c r="R107">
        <v>33.3</v>
      </c>
      <c r="S107">
        <v>28.65</v>
      </c>
      <c r="T107">
        <v>1631.34</v>
      </c>
      <c r="U107">
        <v>0.86</v>
      </c>
      <c r="V107">
        <v>0.92</v>
      </c>
      <c r="W107">
        <v>0.09</v>
      </c>
      <c r="X107">
        <v>0.09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8.276999999999999</v>
      </c>
      <c r="E108">
        <v>12.08</v>
      </c>
      <c r="F108">
        <v>8.81</v>
      </c>
      <c r="G108">
        <v>105.68</v>
      </c>
      <c r="H108">
        <v>1.37</v>
      </c>
      <c r="I108">
        <v>5</v>
      </c>
      <c r="J108">
        <v>358.18</v>
      </c>
      <c r="K108">
        <v>61.82</v>
      </c>
      <c r="L108">
        <v>27.5</v>
      </c>
      <c r="M108">
        <v>3</v>
      </c>
      <c r="N108">
        <v>118.86</v>
      </c>
      <c r="O108">
        <v>44409.98</v>
      </c>
      <c r="P108">
        <v>140.48</v>
      </c>
      <c r="Q108">
        <v>453.18</v>
      </c>
      <c r="R108">
        <v>33.38</v>
      </c>
      <c r="S108">
        <v>28.65</v>
      </c>
      <c r="T108">
        <v>1667.72</v>
      </c>
      <c r="U108">
        <v>0.86</v>
      </c>
      <c r="V108">
        <v>0.92</v>
      </c>
      <c r="W108">
        <v>0.09</v>
      </c>
      <c r="X108">
        <v>0.09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8.2705</v>
      </c>
      <c r="E109">
        <v>12.09</v>
      </c>
      <c r="F109">
        <v>8.82</v>
      </c>
      <c r="G109">
        <v>105.79</v>
      </c>
      <c r="H109">
        <v>1.38</v>
      </c>
      <c r="I109">
        <v>5</v>
      </c>
      <c r="J109">
        <v>358.84</v>
      </c>
      <c r="K109">
        <v>61.82</v>
      </c>
      <c r="L109">
        <v>27.75</v>
      </c>
      <c r="M109">
        <v>3</v>
      </c>
      <c r="N109">
        <v>119.27</v>
      </c>
      <c r="O109">
        <v>44491.1</v>
      </c>
      <c r="P109">
        <v>140.63</v>
      </c>
      <c r="Q109">
        <v>453.17</v>
      </c>
      <c r="R109">
        <v>33.77</v>
      </c>
      <c r="S109">
        <v>28.65</v>
      </c>
      <c r="T109">
        <v>1865.44</v>
      </c>
      <c r="U109">
        <v>0.85</v>
      </c>
      <c r="V109">
        <v>0.92</v>
      </c>
      <c r="W109">
        <v>0.09</v>
      </c>
      <c r="X109">
        <v>0.1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8.258599999999999</v>
      </c>
      <c r="E110">
        <v>12.11</v>
      </c>
      <c r="F110">
        <v>8.83</v>
      </c>
      <c r="G110">
        <v>106</v>
      </c>
      <c r="H110">
        <v>1.39</v>
      </c>
      <c r="I110">
        <v>5</v>
      </c>
      <c r="J110">
        <v>359.5</v>
      </c>
      <c r="K110">
        <v>61.82</v>
      </c>
      <c r="L110">
        <v>28</v>
      </c>
      <c r="M110">
        <v>3</v>
      </c>
      <c r="N110">
        <v>119.68</v>
      </c>
      <c r="O110">
        <v>44572.45</v>
      </c>
      <c r="P110">
        <v>140.83</v>
      </c>
      <c r="Q110">
        <v>453.17</v>
      </c>
      <c r="R110">
        <v>34.38</v>
      </c>
      <c r="S110">
        <v>28.65</v>
      </c>
      <c r="T110">
        <v>2169.98</v>
      </c>
      <c r="U110">
        <v>0.83</v>
      </c>
      <c r="V110">
        <v>0.92</v>
      </c>
      <c r="W110">
        <v>0.09</v>
      </c>
      <c r="X110">
        <v>0.11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8.2508</v>
      </c>
      <c r="E111">
        <v>12.12</v>
      </c>
      <c r="F111">
        <v>8.85</v>
      </c>
      <c r="G111">
        <v>106.14</v>
      </c>
      <c r="H111">
        <v>1.4</v>
      </c>
      <c r="I111">
        <v>5</v>
      </c>
      <c r="J111">
        <v>360.16</v>
      </c>
      <c r="K111">
        <v>61.82</v>
      </c>
      <c r="L111">
        <v>28.25</v>
      </c>
      <c r="M111">
        <v>3</v>
      </c>
      <c r="N111">
        <v>120.09</v>
      </c>
      <c r="O111">
        <v>44654.04</v>
      </c>
      <c r="P111">
        <v>140.82</v>
      </c>
      <c r="Q111">
        <v>453.17</v>
      </c>
      <c r="R111">
        <v>34.71</v>
      </c>
      <c r="S111">
        <v>28.65</v>
      </c>
      <c r="T111">
        <v>2333.64</v>
      </c>
      <c r="U111">
        <v>0.83</v>
      </c>
      <c r="V111">
        <v>0.92</v>
      </c>
      <c r="W111">
        <v>0.09</v>
      </c>
      <c r="X111">
        <v>0.12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8.2605</v>
      </c>
      <c r="E112">
        <v>12.11</v>
      </c>
      <c r="F112">
        <v>8.83</v>
      </c>
      <c r="G112">
        <v>105.97</v>
      </c>
      <c r="H112">
        <v>1.41</v>
      </c>
      <c r="I112">
        <v>5</v>
      </c>
      <c r="J112">
        <v>360.82</v>
      </c>
      <c r="K112">
        <v>61.82</v>
      </c>
      <c r="L112">
        <v>28.5</v>
      </c>
      <c r="M112">
        <v>3</v>
      </c>
      <c r="N112">
        <v>120.5</v>
      </c>
      <c r="O112">
        <v>44735.86</v>
      </c>
      <c r="P112">
        <v>140.34</v>
      </c>
      <c r="Q112">
        <v>453.17</v>
      </c>
      <c r="R112">
        <v>34.2</v>
      </c>
      <c r="S112">
        <v>28.65</v>
      </c>
      <c r="T112">
        <v>2081.61</v>
      </c>
      <c r="U112">
        <v>0.84</v>
      </c>
      <c r="V112">
        <v>0.92</v>
      </c>
      <c r="W112">
        <v>0.09</v>
      </c>
      <c r="X112">
        <v>0.11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8.2624</v>
      </c>
      <c r="E113">
        <v>12.1</v>
      </c>
      <c r="F113">
        <v>8.83</v>
      </c>
      <c r="G113">
        <v>105.94</v>
      </c>
      <c r="H113">
        <v>1.42</v>
      </c>
      <c r="I113">
        <v>5</v>
      </c>
      <c r="J113">
        <v>361.49</v>
      </c>
      <c r="K113">
        <v>61.82</v>
      </c>
      <c r="L113">
        <v>28.75</v>
      </c>
      <c r="M113">
        <v>3</v>
      </c>
      <c r="N113">
        <v>120.92</v>
      </c>
      <c r="O113">
        <v>44817.91</v>
      </c>
      <c r="P113">
        <v>139.98</v>
      </c>
      <c r="Q113">
        <v>453.23</v>
      </c>
      <c r="R113">
        <v>34.12</v>
      </c>
      <c r="S113">
        <v>28.65</v>
      </c>
      <c r="T113">
        <v>2040.7</v>
      </c>
      <c r="U113">
        <v>0.84</v>
      </c>
      <c r="V113">
        <v>0.92</v>
      </c>
      <c r="W113">
        <v>0.09</v>
      </c>
      <c r="X113">
        <v>0.11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8.2569</v>
      </c>
      <c r="E114">
        <v>12.11</v>
      </c>
      <c r="F114">
        <v>8.84</v>
      </c>
      <c r="G114">
        <v>106.03</v>
      </c>
      <c r="H114">
        <v>1.43</v>
      </c>
      <c r="I114">
        <v>5</v>
      </c>
      <c r="J114">
        <v>362.16</v>
      </c>
      <c r="K114">
        <v>61.82</v>
      </c>
      <c r="L114">
        <v>29</v>
      </c>
      <c r="M114">
        <v>3</v>
      </c>
      <c r="N114">
        <v>121.34</v>
      </c>
      <c r="O114">
        <v>44900.33</v>
      </c>
      <c r="P114">
        <v>139.88</v>
      </c>
      <c r="Q114">
        <v>453.17</v>
      </c>
      <c r="R114">
        <v>34.44</v>
      </c>
      <c r="S114">
        <v>28.65</v>
      </c>
      <c r="T114">
        <v>2199.01</v>
      </c>
      <c r="U114">
        <v>0.83</v>
      </c>
      <c r="V114">
        <v>0.92</v>
      </c>
      <c r="W114">
        <v>0.09</v>
      </c>
      <c r="X114">
        <v>0.12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8.250299999999999</v>
      </c>
      <c r="E115">
        <v>12.12</v>
      </c>
      <c r="F115">
        <v>8.85</v>
      </c>
      <c r="G115">
        <v>106.15</v>
      </c>
      <c r="H115">
        <v>1.44</v>
      </c>
      <c r="I115">
        <v>5</v>
      </c>
      <c r="J115">
        <v>362.83</v>
      </c>
      <c r="K115">
        <v>61.82</v>
      </c>
      <c r="L115">
        <v>29.25</v>
      </c>
      <c r="M115">
        <v>3</v>
      </c>
      <c r="N115">
        <v>121.75</v>
      </c>
      <c r="O115">
        <v>44982.86</v>
      </c>
      <c r="P115">
        <v>139.52</v>
      </c>
      <c r="Q115">
        <v>453.19</v>
      </c>
      <c r="R115">
        <v>34.7</v>
      </c>
      <c r="S115">
        <v>28.65</v>
      </c>
      <c r="T115">
        <v>2332.05</v>
      </c>
      <c r="U115">
        <v>0.83</v>
      </c>
      <c r="V115">
        <v>0.92</v>
      </c>
      <c r="W115">
        <v>0.09</v>
      </c>
      <c r="X115">
        <v>0.13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8.2567</v>
      </c>
      <c r="E116">
        <v>12.11</v>
      </c>
      <c r="F116">
        <v>8.84</v>
      </c>
      <c r="G116">
        <v>106.04</v>
      </c>
      <c r="H116">
        <v>1.45</v>
      </c>
      <c r="I116">
        <v>5</v>
      </c>
      <c r="J116">
        <v>363.5</v>
      </c>
      <c r="K116">
        <v>61.82</v>
      </c>
      <c r="L116">
        <v>29.5</v>
      </c>
      <c r="M116">
        <v>3</v>
      </c>
      <c r="N116">
        <v>122.18</v>
      </c>
      <c r="O116">
        <v>45065.64</v>
      </c>
      <c r="P116">
        <v>138.95</v>
      </c>
      <c r="Q116">
        <v>453.19</v>
      </c>
      <c r="R116">
        <v>34.38</v>
      </c>
      <c r="S116">
        <v>28.65</v>
      </c>
      <c r="T116">
        <v>2170.12</v>
      </c>
      <c r="U116">
        <v>0.83</v>
      </c>
      <c r="V116">
        <v>0.92</v>
      </c>
      <c r="W116">
        <v>0.09</v>
      </c>
      <c r="X116">
        <v>0.12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8.257300000000001</v>
      </c>
      <c r="E117">
        <v>12.11</v>
      </c>
      <c r="F117">
        <v>8.84</v>
      </c>
      <c r="G117">
        <v>106.03</v>
      </c>
      <c r="H117">
        <v>1.46</v>
      </c>
      <c r="I117">
        <v>5</v>
      </c>
      <c r="J117">
        <v>364.17</v>
      </c>
      <c r="K117">
        <v>61.82</v>
      </c>
      <c r="L117">
        <v>29.75</v>
      </c>
      <c r="M117">
        <v>3</v>
      </c>
      <c r="N117">
        <v>122.6</v>
      </c>
      <c r="O117">
        <v>45148.66</v>
      </c>
      <c r="P117">
        <v>138.54</v>
      </c>
      <c r="Q117">
        <v>453.17</v>
      </c>
      <c r="R117">
        <v>34.41</v>
      </c>
      <c r="S117">
        <v>28.65</v>
      </c>
      <c r="T117">
        <v>2184.73</v>
      </c>
      <c r="U117">
        <v>0.83</v>
      </c>
      <c r="V117">
        <v>0.92</v>
      </c>
      <c r="W117">
        <v>0.09</v>
      </c>
      <c r="X117">
        <v>0.12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8.2563</v>
      </c>
      <c r="E118">
        <v>12.11</v>
      </c>
      <c r="F118">
        <v>8.84</v>
      </c>
      <c r="G118">
        <v>106.04</v>
      </c>
      <c r="H118">
        <v>1.47</v>
      </c>
      <c r="I118">
        <v>5</v>
      </c>
      <c r="J118">
        <v>364.85</v>
      </c>
      <c r="K118">
        <v>61.82</v>
      </c>
      <c r="L118">
        <v>30</v>
      </c>
      <c r="M118">
        <v>3</v>
      </c>
      <c r="N118">
        <v>123.02</v>
      </c>
      <c r="O118">
        <v>45231.92</v>
      </c>
      <c r="P118">
        <v>138.1</v>
      </c>
      <c r="Q118">
        <v>453.17</v>
      </c>
      <c r="R118">
        <v>34.43</v>
      </c>
      <c r="S118">
        <v>28.65</v>
      </c>
      <c r="T118">
        <v>2193.52</v>
      </c>
      <c r="U118">
        <v>0.83</v>
      </c>
      <c r="V118">
        <v>0.92</v>
      </c>
      <c r="W118">
        <v>0.09</v>
      </c>
      <c r="X118">
        <v>0.12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8.2597</v>
      </c>
      <c r="E119">
        <v>12.11</v>
      </c>
      <c r="F119">
        <v>8.83</v>
      </c>
      <c r="G119">
        <v>105.98</v>
      </c>
      <c r="H119">
        <v>1.48</v>
      </c>
      <c r="I119">
        <v>5</v>
      </c>
      <c r="J119">
        <v>365.52</v>
      </c>
      <c r="K119">
        <v>61.82</v>
      </c>
      <c r="L119">
        <v>30.25</v>
      </c>
      <c r="M119">
        <v>3</v>
      </c>
      <c r="N119">
        <v>123.45</v>
      </c>
      <c r="O119">
        <v>45315.43</v>
      </c>
      <c r="P119">
        <v>137.6</v>
      </c>
      <c r="Q119">
        <v>453.17</v>
      </c>
      <c r="R119">
        <v>34.18</v>
      </c>
      <c r="S119">
        <v>28.65</v>
      </c>
      <c r="T119">
        <v>2072.2</v>
      </c>
      <c r="U119">
        <v>0.84</v>
      </c>
      <c r="V119">
        <v>0.92</v>
      </c>
      <c r="W119">
        <v>0.09</v>
      </c>
      <c r="X119">
        <v>0.11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8.2713</v>
      </c>
      <c r="E120">
        <v>12.09</v>
      </c>
      <c r="F120">
        <v>8.81</v>
      </c>
      <c r="G120">
        <v>105.78</v>
      </c>
      <c r="H120">
        <v>1.49</v>
      </c>
      <c r="I120">
        <v>5</v>
      </c>
      <c r="J120">
        <v>366.2</v>
      </c>
      <c r="K120">
        <v>61.82</v>
      </c>
      <c r="L120">
        <v>30.5</v>
      </c>
      <c r="M120">
        <v>3</v>
      </c>
      <c r="N120">
        <v>123.88</v>
      </c>
      <c r="O120">
        <v>45399.2</v>
      </c>
      <c r="P120">
        <v>136.69</v>
      </c>
      <c r="Q120">
        <v>453.17</v>
      </c>
      <c r="R120">
        <v>33.57</v>
      </c>
      <c r="S120">
        <v>28.65</v>
      </c>
      <c r="T120">
        <v>1767.26</v>
      </c>
      <c r="U120">
        <v>0.85</v>
      </c>
      <c r="V120">
        <v>0.92</v>
      </c>
      <c r="W120">
        <v>0.09</v>
      </c>
      <c r="X120">
        <v>0.09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8.273</v>
      </c>
      <c r="E121">
        <v>12.09</v>
      </c>
      <c r="F121">
        <v>8.81</v>
      </c>
      <c r="G121">
        <v>105.75</v>
      </c>
      <c r="H121">
        <v>1.49</v>
      </c>
      <c r="I121">
        <v>5</v>
      </c>
      <c r="J121">
        <v>366.88</v>
      </c>
      <c r="K121">
        <v>61.82</v>
      </c>
      <c r="L121">
        <v>30.75</v>
      </c>
      <c r="M121">
        <v>3</v>
      </c>
      <c r="N121">
        <v>124.31</v>
      </c>
      <c r="O121">
        <v>45483.22</v>
      </c>
      <c r="P121">
        <v>136.05</v>
      </c>
      <c r="Q121">
        <v>453.17</v>
      </c>
      <c r="R121">
        <v>33.62</v>
      </c>
      <c r="S121">
        <v>28.65</v>
      </c>
      <c r="T121">
        <v>1791.69</v>
      </c>
      <c r="U121">
        <v>0.85</v>
      </c>
      <c r="V121">
        <v>0.92</v>
      </c>
      <c r="W121">
        <v>0.09</v>
      </c>
      <c r="X121">
        <v>0.09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8.2643</v>
      </c>
      <c r="E122">
        <v>12.1</v>
      </c>
      <c r="F122">
        <v>8.83</v>
      </c>
      <c r="G122">
        <v>105.9</v>
      </c>
      <c r="H122">
        <v>1.5</v>
      </c>
      <c r="I122">
        <v>5</v>
      </c>
      <c r="J122">
        <v>367.57</v>
      </c>
      <c r="K122">
        <v>61.82</v>
      </c>
      <c r="L122">
        <v>31</v>
      </c>
      <c r="M122">
        <v>3</v>
      </c>
      <c r="N122">
        <v>124.74</v>
      </c>
      <c r="O122">
        <v>45567.49</v>
      </c>
      <c r="P122">
        <v>135.6</v>
      </c>
      <c r="Q122">
        <v>453.17</v>
      </c>
      <c r="R122">
        <v>34.1</v>
      </c>
      <c r="S122">
        <v>28.65</v>
      </c>
      <c r="T122">
        <v>2030.68</v>
      </c>
      <c r="U122">
        <v>0.84</v>
      </c>
      <c r="V122">
        <v>0.92</v>
      </c>
      <c r="W122">
        <v>0.09</v>
      </c>
      <c r="X122">
        <v>0.1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8.2529</v>
      </c>
      <c r="E123">
        <v>12.12</v>
      </c>
      <c r="F123">
        <v>8.84</v>
      </c>
      <c r="G123">
        <v>106.1</v>
      </c>
      <c r="H123">
        <v>1.51</v>
      </c>
      <c r="I123">
        <v>5</v>
      </c>
      <c r="J123">
        <v>368.25</v>
      </c>
      <c r="K123">
        <v>61.82</v>
      </c>
      <c r="L123">
        <v>31.25</v>
      </c>
      <c r="M123">
        <v>2</v>
      </c>
      <c r="N123">
        <v>125.18</v>
      </c>
      <c r="O123">
        <v>45652.02</v>
      </c>
      <c r="P123">
        <v>135.58</v>
      </c>
      <c r="Q123">
        <v>453.17</v>
      </c>
      <c r="R123">
        <v>34.61</v>
      </c>
      <c r="S123">
        <v>28.65</v>
      </c>
      <c r="T123">
        <v>2282.73</v>
      </c>
      <c r="U123">
        <v>0.83</v>
      </c>
      <c r="V123">
        <v>0.92</v>
      </c>
      <c r="W123">
        <v>0.09</v>
      </c>
      <c r="X123">
        <v>0.12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8.250400000000001</v>
      </c>
      <c r="E124">
        <v>12.12</v>
      </c>
      <c r="F124">
        <v>8.85</v>
      </c>
      <c r="G124">
        <v>106.15</v>
      </c>
      <c r="H124">
        <v>1.52</v>
      </c>
      <c r="I124">
        <v>5</v>
      </c>
      <c r="J124">
        <v>368.94</v>
      </c>
      <c r="K124">
        <v>61.82</v>
      </c>
      <c r="L124">
        <v>31.5</v>
      </c>
      <c r="M124">
        <v>1</v>
      </c>
      <c r="N124">
        <v>125.62</v>
      </c>
      <c r="O124">
        <v>45736.8</v>
      </c>
      <c r="P124">
        <v>135.49</v>
      </c>
      <c r="Q124">
        <v>453.17</v>
      </c>
      <c r="R124">
        <v>34.65</v>
      </c>
      <c r="S124">
        <v>28.65</v>
      </c>
      <c r="T124">
        <v>2305.13</v>
      </c>
      <c r="U124">
        <v>0.83</v>
      </c>
      <c r="V124">
        <v>0.92</v>
      </c>
      <c r="W124">
        <v>0.09</v>
      </c>
      <c r="X124">
        <v>0.13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8.2531</v>
      </c>
      <c r="E125">
        <v>12.12</v>
      </c>
      <c r="F125">
        <v>8.84</v>
      </c>
      <c r="G125">
        <v>106.1</v>
      </c>
      <c r="H125">
        <v>1.53</v>
      </c>
      <c r="I125">
        <v>5</v>
      </c>
      <c r="J125">
        <v>369.63</v>
      </c>
      <c r="K125">
        <v>61.82</v>
      </c>
      <c r="L125">
        <v>31.75</v>
      </c>
      <c r="M125">
        <v>1</v>
      </c>
      <c r="N125">
        <v>126.06</v>
      </c>
      <c r="O125">
        <v>45821.85</v>
      </c>
      <c r="P125">
        <v>135.36</v>
      </c>
      <c r="Q125">
        <v>453.17</v>
      </c>
      <c r="R125">
        <v>34.53</v>
      </c>
      <c r="S125">
        <v>28.65</v>
      </c>
      <c r="T125">
        <v>2243.16</v>
      </c>
      <c r="U125">
        <v>0.83</v>
      </c>
      <c r="V125">
        <v>0.92</v>
      </c>
      <c r="W125">
        <v>0.09</v>
      </c>
      <c r="X125">
        <v>0.12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8.2554</v>
      </c>
      <c r="E126">
        <v>12.11</v>
      </c>
      <c r="F126">
        <v>8.84</v>
      </c>
      <c r="G126">
        <v>106.06</v>
      </c>
      <c r="H126">
        <v>1.54</v>
      </c>
      <c r="I126">
        <v>5</v>
      </c>
      <c r="J126">
        <v>370.32</v>
      </c>
      <c r="K126">
        <v>61.82</v>
      </c>
      <c r="L126">
        <v>32</v>
      </c>
      <c r="M126">
        <v>1</v>
      </c>
      <c r="N126">
        <v>126.5</v>
      </c>
      <c r="O126">
        <v>45907.3</v>
      </c>
      <c r="P126">
        <v>135.23</v>
      </c>
      <c r="Q126">
        <v>453.17</v>
      </c>
      <c r="R126">
        <v>34.43</v>
      </c>
      <c r="S126">
        <v>28.65</v>
      </c>
      <c r="T126">
        <v>2192.73</v>
      </c>
      <c r="U126">
        <v>0.83</v>
      </c>
      <c r="V126">
        <v>0.92</v>
      </c>
      <c r="W126">
        <v>0.09</v>
      </c>
      <c r="X126">
        <v>0.12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8.2554</v>
      </c>
      <c r="E127">
        <v>12.11</v>
      </c>
      <c r="F127">
        <v>8.84</v>
      </c>
      <c r="G127">
        <v>106.06</v>
      </c>
      <c r="H127">
        <v>1.55</v>
      </c>
      <c r="I127">
        <v>5</v>
      </c>
      <c r="J127">
        <v>371.02</v>
      </c>
      <c r="K127">
        <v>61.82</v>
      </c>
      <c r="L127">
        <v>32.25</v>
      </c>
      <c r="M127">
        <v>0</v>
      </c>
      <c r="N127">
        <v>126.94</v>
      </c>
      <c r="O127">
        <v>45992.88</v>
      </c>
      <c r="P127">
        <v>135.22</v>
      </c>
      <c r="Q127">
        <v>453.17</v>
      </c>
      <c r="R127">
        <v>34.36</v>
      </c>
      <c r="S127">
        <v>28.65</v>
      </c>
      <c r="T127">
        <v>2161.34</v>
      </c>
      <c r="U127">
        <v>0.83</v>
      </c>
      <c r="V127">
        <v>0.92</v>
      </c>
      <c r="W127">
        <v>0.09</v>
      </c>
      <c r="X127">
        <v>0.12</v>
      </c>
      <c r="Y127">
        <v>1</v>
      </c>
      <c r="Z12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8.1485</v>
      </c>
      <c r="E2">
        <v>12.27</v>
      </c>
      <c r="F2">
        <v>10.1</v>
      </c>
      <c r="G2">
        <v>12.9</v>
      </c>
      <c r="H2">
        <v>0.64</v>
      </c>
      <c r="I2">
        <v>47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29.18</v>
      </c>
      <c r="Q2">
        <v>453.33</v>
      </c>
      <c r="R2">
        <v>73.72</v>
      </c>
      <c r="S2">
        <v>28.65</v>
      </c>
      <c r="T2">
        <v>21632.32</v>
      </c>
      <c r="U2">
        <v>0.39</v>
      </c>
      <c r="V2">
        <v>0.8</v>
      </c>
      <c r="W2">
        <v>0.21</v>
      </c>
      <c r="X2">
        <v>1.38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7.1107</v>
      </c>
      <c r="E2">
        <v>14.06</v>
      </c>
      <c r="F2">
        <v>10.68</v>
      </c>
      <c r="G2">
        <v>9.42</v>
      </c>
      <c r="H2">
        <v>0.18</v>
      </c>
      <c r="I2">
        <v>68</v>
      </c>
      <c r="J2">
        <v>98.70999999999999</v>
      </c>
      <c r="K2">
        <v>39.72</v>
      </c>
      <c r="L2">
        <v>1</v>
      </c>
      <c r="M2">
        <v>66</v>
      </c>
      <c r="N2">
        <v>12.99</v>
      </c>
      <c r="O2">
        <v>12407.75</v>
      </c>
      <c r="P2">
        <v>92.36</v>
      </c>
      <c r="Q2">
        <v>453.22</v>
      </c>
      <c r="R2">
        <v>94.56999999999999</v>
      </c>
      <c r="S2">
        <v>28.65</v>
      </c>
      <c r="T2">
        <v>31947.65</v>
      </c>
      <c r="U2">
        <v>0.3</v>
      </c>
      <c r="V2">
        <v>0.76</v>
      </c>
      <c r="W2">
        <v>0.19</v>
      </c>
      <c r="X2">
        <v>1.96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7.5697</v>
      </c>
      <c r="E3">
        <v>13.21</v>
      </c>
      <c r="F3">
        <v>10.17</v>
      </c>
      <c r="G3">
        <v>11.97</v>
      </c>
      <c r="H3">
        <v>0.22</v>
      </c>
      <c r="I3">
        <v>51</v>
      </c>
      <c r="J3">
        <v>99.02</v>
      </c>
      <c r="K3">
        <v>39.72</v>
      </c>
      <c r="L3">
        <v>1.25</v>
      </c>
      <c r="M3">
        <v>49</v>
      </c>
      <c r="N3">
        <v>13.05</v>
      </c>
      <c r="O3">
        <v>12446.14</v>
      </c>
      <c r="P3">
        <v>86.98</v>
      </c>
      <c r="Q3">
        <v>453.27</v>
      </c>
      <c r="R3">
        <v>78.05</v>
      </c>
      <c r="S3">
        <v>28.65</v>
      </c>
      <c r="T3">
        <v>23773.56</v>
      </c>
      <c r="U3">
        <v>0.37</v>
      </c>
      <c r="V3">
        <v>0.8</v>
      </c>
      <c r="W3">
        <v>0.16</v>
      </c>
      <c r="X3">
        <v>1.45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7.8797</v>
      </c>
      <c r="E4">
        <v>12.69</v>
      </c>
      <c r="F4">
        <v>9.859999999999999</v>
      </c>
      <c r="G4">
        <v>14.43</v>
      </c>
      <c r="H4">
        <v>0.27</v>
      </c>
      <c r="I4">
        <v>41</v>
      </c>
      <c r="J4">
        <v>99.33</v>
      </c>
      <c r="K4">
        <v>39.72</v>
      </c>
      <c r="L4">
        <v>1.5</v>
      </c>
      <c r="M4">
        <v>39</v>
      </c>
      <c r="N4">
        <v>13.11</v>
      </c>
      <c r="O4">
        <v>12484.55</v>
      </c>
      <c r="P4">
        <v>83.23</v>
      </c>
      <c r="Q4">
        <v>453.21</v>
      </c>
      <c r="R4">
        <v>67.62</v>
      </c>
      <c r="S4">
        <v>28.65</v>
      </c>
      <c r="T4">
        <v>18608.07</v>
      </c>
      <c r="U4">
        <v>0.42</v>
      </c>
      <c r="V4">
        <v>0.82</v>
      </c>
      <c r="W4">
        <v>0.15</v>
      </c>
      <c r="X4">
        <v>1.14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8.108700000000001</v>
      </c>
      <c r="E5">
        <v>12.33</v>
      </c>
      <c r="F5">
        <v>9.65</v>
      </c>
      <c r="G5">
        <v>17.02</v>
      </c>
      <c r="H5">
        <v>0.31</v>
      </c>
      <c r="I5">
        <v>34</v>
      </c>
      <c r="J5">
        <v>99.64</v>
      </c>
      <c r="K5">
        <v>39.72</v>
      </c>
      <c r="L5">
        <v>1.75</v>
      </c>
      <c r="M5">
        <v>32</v>
      </c>
      <c r="N5">
        <v>13.18</v>
      </c>
      <c r="O5">
        <v>12522.99</v>
      </c>
      <c r="P5">
        <v>80.51000000000001</v>
      </c>
      <c r="Q5">
        <v>453.24</v>
      </c>
      <c r="R5">
        <v>60.8</v>
      </c>
      <c r="S5">
        <v>28.65</v>
      </c>
      <c r="T5">
        <v>15237.27</v>
      </c>
      <c r="U5">
        <v>0.47</v>
      </c>
      <c r="V5">
        <v>0.84</v>
      </c>
      <c r="W5">
        <v>0.13</v>
      </c>
      <c r="X5">
        <v>0.92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8.292999999999999</v>
      </c>
      <c r="E6">
        <v>12.06</v>
      </c>
      <c r="F6">
        <v>9.470000000000001</v>
      </c>
      <c r="G6">
        <v>19.6</v>
      </c>
      <c r="H6">
        <v>0.35</v>
      </c>
      <c r="I6">
        <v>29</v>
      </c>
      <c r="J6">
        <v>99.95</v>
      </c>
      <c r="K6">
        <v>39.72</v>
      </c>
      <c r="L6">
        <v>2</v>
      </c>
      <c r="M6">
        <v>27</v>
      </c>
      <c r="N6">
        <v>13.24</v>
      </c>
      <c r="O6">
        <v>12561.45</v>
      </c>
      <c r="P6">
        <v>77.78</v>
      </c>
      <c r="Q6">
        <v>453.2</v>
      </c>
      <c r="R6">
        <v>54.98</v>
      </c>
      <c r="S6">
        <v>28.65</v>
      </c>
      <c r="T6">
        <v>12351.92</v>
      </c>
      <c r="U6">
        <v>0.52</v>
      </c>
      <c r="V6">
        <v>0.86</v>
      </c>
      <c r="W6">
        <v>0.13</v>
      </c>
      <c r="X6">
        <v>0.75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8.285399999999999</v>
      </c>
      <c r="E7">
        <v>12.07</v>
      </c>
      <c r="F7">
        <v>9.550000000000001</v>
      </c>
      <c r="G7">
        <v>22.03</v>
      </c>
      <c r="H7">
        <v>0.39</v>
      </c>
      <c r="I7">
        <v>26</v>
      </c>
      <c r="J7">
        <v>100.27</v>
      </c>
      <c r="K7">
        <v>39.72</v>
      </c>
      <c r="L7">
        <v>2.25</v>
      </c>
      <c r="M7">
        <v>24</v>
      </c>
      <c r="N7">
        <v>13.3</v>
      </c>
      <c r="O7">
        <v>12599.94</v>
      </c>
      <c r="P7">
        <v>77.56999999999999</v>
      </c>
      <c r="Q7">
        <v>453.2</v>
      </c>
      <c r="R7">
        <v>58.47</v>
      </c>
      <c r="S7">
        <v>28.65</v>
      </c>
      <c r="T7">
        <v>14112.17</v>
      </c>
      <c r="U7">
        <v>0.49</v>
      </c>
      <c r="V7">
        <v>0.85</v>
      </c>
      <c r="W7">
        <v>0.11</v>
      </c>
      <c r="X7">
        <v>0.83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8.450699999999999</v>
      </c>
      <c r="E8">
        <v>11.83</v>
      </c>
      <c r="F8">
        <v>9.369999999999999</v>
      </c>
      <c r="G8">
        <v>24.45</v>
      </c>
      <c r="H8">
        <v>0.44</v>
      </c>
      <c r="I8">
        <v>23</v>
      </c>
      <c r="J8">
        <v>100.58</v>
      </c>
      <c r="K8">
        <v>39.72</v>
      </c>
      <c r="L8">
        <v>2.5</v>
      </c>
      <c r="M8">
        <v>21</v>
      </c>
      <c r="N8">
        <v>13.36</v>
      </c>
      <c r="O8">
        <v>12638.45</v>
      </c>
      <c r="P8">
        <v>75.26000000000001</v>
      </c>
      <c r="Q8">
        <v>453.24</v>
      </c>
      <c r="R8">
        <v>52.01</v>
      </c>
      <c r="S8">
        <v>28.65</v>
      </c>
      <c r="T8">
        <v>10894.78</v>
      </c>
      <c r="U8">
        <v>0.55</v>
      </c>
      <c r="V8">
        <v>0.87</v>
      </c>
      <c r="W8">
        <v>0.11</v>
      </c>
      <c r="X8">
        <v>0.65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8.5745</v>
      </c>
      <c r="E9">
        <v>11.66</v>
      </c>
      <c r="F9">
        <v>9.26</v>
      </c>
      <c r="G9">
        <v>27.79</v>
      </c>
      <c r="H9">
        <v>0.48</v>
      </c>
      <c r="I9">
        <v>20</v>
      </c>
      <c r="J9">
        <v>100.89</v>
      </c>
      <c r="K9">
        <v>39.72</v>
      </c>
      <c r="L9">
        <v>2.75</v>
      </c>
      <c r="M9">
        <v>18</v>
      </c>
      <c r="N9">
        <v>13.42</v>
      </c>
      <c r="O9">
        <v>12676.98</v>
      </c>
      <c r="P9">
        <v>72.86</v>
      </c>
      <c r="Q9">
        <v>453.2</v>
      </c>
      <c r="R9">
        <v>48.34</v>
      </c>
      <c r="S9">
        <v>28.65</v>
      </c>
      <c r="T9">
        <v>9074.040000000001</v>
      </c>
      <c r="U9">
        <v>0.59</v>
      </c>
      <c r="V9">
        <v>0.88</v>
      </c>
      <c r="W9">
        <v>0.11</v>
      </c>
      <c r="X9">
        <v>0.54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8.6015</v>
      </c>
      <c r="E10">
        <v>11.63</v>
      </c>
      <c r="F10">
        <v>9.25</v>
      </c>
      <c r="G10">
        <v>29.2</v>
      </c>
      <c r="H10">
        <v>0.52</v>
      </c>
      <c r="I10">
        <v>19</v>
      </c>
      <c r="J10">
        <v>101.2</v>
      </c>
      <c r="K10">
        <v>39.72</v>
      </c>
      <c r="L10">
        <v>3</v>
      </c>
      <c r="M10">
        <v>17</v>
      </c>
      <c r="N10">
        <v>13.49</v>
      </c>
      <c r="O10">
        <v>12715.54</v>
      </c>
      <c r="P10">
        <v>71.89</v>
      </c>
      <c r="Q10">
        <v>453.18</v>
      </c>
      <c r="R10">
        <v>47.78</v>
      </c>
      <c r="S10">
        <v>28.65</v>
      </c>
      <c r="T10">
        <v>8799.6</v>
      </c>
      <c r="U10">
        <v>0.6</v>
      </c>
      <c r="V10">
        <v>0.88</v>
      </c>
      <c r="W10">
        <v>0.11</v>
      </c>
      <c r="X10">
        <v>0.53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8.6831</v>
      </c>
      <c r="E11">
        <v>11.52</v>
      </c>
      <c r="F11">
        <v>9.18</v>
      </c>
      <c r="G11">
        <v>32.4</v>
      </c>
      <c r="H11">
        <v>0.5600000000000001</v>
      </c>
      <c r="I11">
        <v>17</v>
      </c>
      <c r="J11">
        <v>101.52</v>
      </c>
      <c r="K11">
        <v>39.72</v>
      </c>
      <c r="L11">
        <v>3.25</v>
      </c>
      <c r="M11">
        <v>15</v>
      </c>
      <c r="N11">
        <v>13.55</v>
      </c>
      <c r="O11">
        <v>12754.13</v>
      </c>
      <c r="P11">
        <v>70.05</v>
      </c>
      <c r="Q11">
        <v>453.22</v>
      </c>
      <c r="R11">
        <v>45.53</v>
      </c>
      <c r="S11">
        <v>28.65</v>
      </c>
      <c r="T11">
        <v>7683.48</v>
      </c>
      <c r="U11">
        <v>0.63</v>
      </c>
      <c r="V11">
        <v>0.89</v>
      </c>
      <c r="W11">
        <v>0.11</v>
      </c>
      <c r="X11">
        <v>0.46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8.7677</v>
      </c>
      <c r="E12">
        <v>11.41</v>
      </c>
      <c r="F12">
        <v>9.109999999999999</v>
      </c>
      <c r="G12">
        <v>36.44</v>
      </c>
      <c r="H12">
        <v>0.6</v>
      </c>
      <c r="I12">
        <v>15</v>
      </c>
      <c r="J12">
        <v>101.83</v>
      </c>
      <c r="K12">
        <v>39.72</v>
      </c>
      <c r="L12">
        <v>3.5</v>
      </c>
      <c r="M12">
        <v>13</v>
      </c>
      <c r="N12">
        <v>13.61</v>
      </c>
      <c r="O12">
        <v>12792.74</v>
      </c>
      <c r="P12">
        <v>68.04000000000001</v>
      </c>
      <c r="Q12">
        <v>453.19</v>
      </c>
      <c r="R12">
        <v>43.3</v>
      </c>
      <c r="S12">
        <v>28.65</v>
      </c>
      <c r="T12">
        <v>6581.76</v>
      </c>
      <c r="U12">
        <v>0.66</v>
      </c>
      <c r="V12">
        <v>0.89</v>
      </c>
      <c r="W12">
        <v>0.1</v>
      </c>
      <c r="X12">
        <v>0.39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8.862399999999999</v>
      </c>
      <c r="E13">
        <v>11.28</v>
      </c>
      <c r="F13">
        <v>9.01</v>
      </c>
      <c r="G13">
        <v>38.6</v>
      </c>
      <c r="H13">
        <v>0.65</v>
      </c>
      <c r="I13">
        <v>14</v>
      </c>
      <c r="J13">
        <v>102.14</v>
      </c>
      <c r="K13">
        <v>39.72</v>
      </c>
      <c r="L13">
        <v>3.75</v>
      </c>
      <c r="M13">
        <v>12</v>
      </c>
      <c r="N13">
        <v>13.68</v>
      </c>
      <c r="O13">
        <v>12831.37</v>
      </c>
      <c r="P13">
        <v>66.25</v>
      </c>
      <c r="Q13">
        <v>453.17</v>
      </c>
      <c r="R13">
        <v>39.96</v>
      </c>
      <c r="S13">
        <v>28.65</v>
      </c>
      <c r="T13">
        <v>4915.07</v>
      </c>
      <c r="U13">
        <v>0.72</v>
      </c>
      <c r="V13">
        <v>0.9</v>
      </c>
      <c r="W13">
        <v>0.1</v>
      </c>
      <c r="X13">
        <v>0.29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8.822900000000001</v>
      </c>
      <c r="E14">
        <v>11.33</v>
      </c>
      <c r="F14">
        <v>9.08</v>
      </c>
      <c r="G14">
        <v>41.9</v>
      </c>
      <c r="H14">
        <v>0.6899999999999999</v>
      </c>
      <c r="I14">
        <v>13</v>
      </c>
      <c r="J14">
        <v>102.45</v>
      </c>
      <c r="K14">
        <v>39.72</v>
      </c>
      <c r="L14">
        <v>4</v>
      </c>
      <c r="M14">
        <v>11</v>
      </c>
      <c r="N14">
        <v>13.74</v>
      </c>
      <c r="O14">
        <v>12870.03</v>
      </c>
      <c r="P14">
        <v>65.94</v>
      </c>
      <c r="Q14">
        <v>453.17</v>
      </c>
      <c r="R14">
        <v>42.48</v>
      </c>
      <c r="S14">
        <v>28.65</v>
      </c>
      <c r="T14">
        <v>6177.55</v>
      </c>
      <c r="U14">
        <v>0.67</v>
      </c>
      <c r="V14">
        <v>0.9</v>
      </c>
      <c r="W14">
        <v>0.1</v>
      </c>
      <c r="X14">
        <v>0.36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8.875500000000001</v>
      </c>
      <c r="E15">
        <v>11.27</v>
      </c>
      <c r="F15">
        <v>9.029999999999999</v>
      </c>
      <c r="G15">
        <v>45.16</v>
      </c>
      <c r="H15">
        <v>0.73</v>
      </c>
      <c r="I15">
        <v>12</v>
      </c>
      <c r="J15">
        <v>102.77</v>
      </c>
      <c r="K15">
        <v>39.72</v>
      </c>
      <c r="L15">
        <v>4.25</v>
      </c>
      <c r="M15">
        <v>7</v>
      </c>
      <c r="N15">
        <v>13.8</v>
      </c>
      <c r="O15">
        <v>12908.71</v>
      </c>
      <c r="P15">
        <v>64.15000000000001</v>
      </c>
      <c r="Q15">
        <v>453.2</v>
      </c>
      <c r="R15">
        <v>40.61</v>
      </c>
      <c r="S15">
        <v>28.65</v>
      </c>
      <c r="T15">
        <v>5252.25</v>
      </c>
      <c r="U15">
        <v>0.71</v>
      </c>
      <c r="V15">
        <v>0.9</v>
      </c>
      <c r="W15">
        <v>0.1</v>
      </c>
      <c r="X15">
        <v>0.31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8.8628</v>
      </c>
      <c r="E16">
        <v>11.28</v>
      </c>
      <c r="F16">
        <v>9.050000000000001</v>
      </c>
      <c r="G16">
        <v>45.24</v>
      </c>
      <c r="H16">
        <v>0.77</v>
      </c>
      <c r="I16">
        <v>12</v>
      </c>
      <c r="J16">
        <v>103.08</v>
      </c>
      <c r="K16">
        <v>39.72</v>
      </c>
      <c r="L16">
        <v>4.5</v>
      </c>
      <c r="M16">
        <v>3</v>
      </c>
      <c r="N16">
        <v>13.87</v>
      </c>
      <c r="O16">
        <v>12947.42</v>
      </c>
      <c r="P16">
        <v>63.66</v>
      </c>
      <c r="Q16">
        <v>453.21</v>
      </c>
      <c r="R16">
        <v>40.98</v>
      </c>
      <c r="S16">
        <v>28.65</v>
      </c>
      <c r="T16">
        <v>5437.21</v>
      </c>
      <c r="U16">
        <v>0.7</v>
      </c>
      <c r="V16">
        <v>0.9</v>
      </c>
      <c r="W16">
        <v>0.11</v>
      </c>
      <c r="X16">
        <v>0.33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8.8642</v>
      </c>
      <c r="E17">
        <v>11.28</v>
      </c>
      <c r="F17">
        <v>9.050000000000001</v>
      </c>
      <c r="G17">
        <v>45.23</v>
      </c>
      <c r="H17">
        <v>0.8100000000000001</v>
      </c>
      <c r="I17">
        <v>12</v>
      </c>
      <c r="J17">
        <v>103.4</v>
      </c>
      <c r="K17">
        <v>39.72</v>
      </c>
      <c r="L17">
        <v>4.75</v>
      </c>
      <c r="M17">
        <v>1</v>
      </c>
      <c r="N17">
        <v>13.93</v>
      </c>
      <c r="O17">
        <v>12986.15</v>
      </c>
      <c r="P17">
        <v>63.17</v>
      </c>
      <c r="Q17">
        <v>453.2</v>
      </c>
      <c r="R17">
        <v>40.9</v>
      </c>
      <c r="S17">
        <v>28.65</v>
      </c>
      <c r="T17">
        <v>5394.3</v>
      </c>
      <c r="U17">
        <v>0.7</v>
      </c>
      <c r="V17">
        <v>0.9</v>
      </c>
      <c r="W17">
        <v>0.11</v>
      </c>
      <c r="X17">
        <v>0.33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8.8668</v>
      </c>
      <c r="E18">
        <v>11.28</v>
      </c>
      <c r="F18">
        <v>9.039999999999999</v>
      </c>
      <c r="G18">
        <v>45.22</v>
      </c>
      <c r="H18">
        <v>0.85</v>
      </c>
      <c r="I18">
        <v>12</v>
      </c>
      <c r="J18">
        <v>103.71</v>
      </c>
      <c r="K18">
        <v>39.72</v>
      </c>
      <c r="L18">
        <v>5</v>
      </c>
      <c r="M18">
        <v>0</v>
      </c>
      <c r="N18">
        <v>14</v>
      </c>
      <c r="O18">
        <v>13024.91</v>
      </c>
      <c r="P18">
        <v>63.11</v>
      </c>
      <c r="Q18">
        <v>453.2</v>
      </c>
      <c r="R18">
        <v>40.74</v>
      </c>
      <c r="S18">
        <v>28.65</v>
      </c>
      <c r="T18">
        <v>5313.69</v>
      </c>
      <c r="U18">
        <v>0.7</v>
      </c>
      <c r="V18">
        <v>0.9</v>
      </c>
      <c r="W18">
        <v>0.11</v>
      </c>
      <c r="X18">
        <v>0.32</v>
      </c>
      <c r="Y18">
        <v>1</v>
      </c>
      <c r="Z1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4.862</v>
      </c>
      <c r="E2">
        <v>20.57</v>
      </c>
      <c r="F2">
        <v>12.65</v>
      </c>
      <c r="G2">
        <v>5.75</v>
      </c>
      <c r="H2">
        <v>0.09</v>
      </c>
      <c r="I2">
        <v>132</v>
      </c>
      <c r="J2">
        <v>204</v>
      </c>
      <c r="K2">
        <v>55.27</v>
      </c>
      <c r="L2">
        <v>1</v>
      </c>
      <c r="M2">
        <v>130</v>
      </c>
      <c r="N2">
        <v>42.72</v>
      </c>
      <c r="O2">
        <v>25393.6</v>
      </c>
      <c r="P2">
        <v>180.27</v>
      </c>
      <c r="Q2">
        <v>453.61</v>
      </c>
      <c r="R2">
        <v>159.11</v>
      </c>
      <c r="S2">
        <v>28.65</v>
      </c>
      <c r="T2">
        <v>63901.78</v>
      </c>
      <c r="U2">
        <v>0.18</v>
      </c>
      <c r="V2">
        <v>0.64</v>
      </c>
      <c r="W2">
        <v>0.29</v>
      </c>
      <c r="X2">
        <v>3.92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5.5602</v>
      </c>
      <c r="E3">
        <v>17.98</v>
      </c>
      <c r="F3">
        <v>11.53</v>
      </c>
      <c r="G3">
        <v>7.2</v>
      </c>
      <c r="H3">
        <v>0.11</v>
      </c>
      <c r="I3">
        <v>96</v>
      </c>
      <c r="J3">
        <v>204.39</v>
      </c>
      <c r="K3">
        <v>55.27</v>
      </c>
      <c r="L3">
        <v>1.25</v>
      </c>
      <c r="M3">
        <v>94</v>
      </c>
      <c r="N3">
        <v>42.87</v>
      </c>
      <c r="O3">
        <v>25442.42</v>
      </c>
      <c r="P3">
        <v>163.7</v>
      </c>
      <c r="Q3">
        <v>453.33</v>
      </c>
      <c r="R3">
        <v>122.38</v>
      </c>
      <c r="S3">
        <v>28.65</v>
      </c>
      <c r="T3">
        <v>45717.47</v>
      </c>
      <c r="U3">
        <v>0.23</v>
      </c>
      <c r="V3">
        <v>0.71</v>
      </c>
      <c r="W3">
        <v>0.23</v>
      </c>
      <c r="X3">
        <v>2.8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6.0345</v>
      </c>
      <c r="E4">
        <v>16.57</v>
      </c>
      <c r="F4">
        <v>10.92</v>
      </c>
      <c r="G4">
        <v>8.619999999999999</v>
      </c>
      <c r="H4">
        <v>0.13</v>
      </c>
      <c r="I4">
        <v>76</v>
      </c>
      <c r="J4">
        <v>204.79</v>
      </c>
      <c r="K4">
        <v>55.27</v>
      </c>
      <c r="L4">
        <v>1.5</v>
      </c>
      <c r="M4">
        <v>74</v>
      </c>
      <c r="N4">
        <v>43.02</v>
      </c>
      <c r="O4">
        <v>25491.3</v>
      </c>
      <c r="P4">
        <v>154.7</v>
      </c>
      <c r="Q4">
        <v>453.26</v>
      </c>
      <c r="R4">
        <v>102.79</v>
      </c>
      <c r="S4">
        <v>28.65</v>
      </c>
      <c r="T4">
        <v>36020.33</v>
      </c>
      <c r="U4">
        <v>0.28</v>
      </c>
      <c r="V4">
        <v>0.74</v>
      </c>
      <c r="W4">
        <v>0.2</v>
      </c>
      <c r="X4">
        <v>2.2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6.4218</v>
      </c>
      <c r="E5">
        <v>15.57</v>
      </c>
      <c r="F5">
        <v>10.49</v>
      </c>
      <c r="G5">
        <v>10.15</v>
      </c>
      <c r="H5">
        <v>0.15</v>
      </c>
      <c r="I5">
        <v>62</v>
      </c>
      <c r="J5">
        <v>205.18</v>
      </c>
      <c r="K5">
        <v>55.27</v>
      </c>
      <c r="L5">
        <v>1.75</v>
      </c>
      <c r="M5">
        <v>60</v>
      </c>
      <c r="N5">
        <v>43.16</v>
      </c>
      <c r="O5">
        <v>25540.22</v>
      </c>
      <c r="P5">
        <v>148.01</v>
      </c>
      <c r="Q5">
        <v>453.28</v>
      </c>
      <c r="R5">
        <v>88.18000000000001</v>
      </c>
      <c r="S5">
        <v>28.65</v>
      </c>
      <c r="T5">
        <v>28784.76</v>
      </c>
      <c r="U5">
        <v>0.32</v>
      </c>
      <c r="V5">
        <v>0.77</v>
      </c>
      <c r="W5">
        <v>0.19</v>
      </c>
      <c r="X5">
        <v>1.77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6.6932</v>
      </c>
      <c r="E6">
        <v>14.94</v>
      </c>
      <c r="F6">
        <v>10.23</v>
      </c>
      <c r="G6">
        <v>11.58</v>
      </c>
      <c r="H6">
        <v>0.17</v>
      </c>
      <c r="I6">
        <v>53</v>
      </c>
      <c r="J6">
        <v>205.58</v>
      </c>
      <c r="K6">
        <v>55.27</v>
      </c>
      <c r="L6">
        <v>2</v>
      </c>
      <c r="M6">
        <v>51</v>
      </c>
      <c r="N6">
        <v>43.31</v>
      </c>
      <c r="O6">
        <v>25589.2</v>
      </c>
      <c r="P6">
        <v>143.88</v>
      </c>
      <c r="Q6">
        <v>453.18</v>
      </c>
      <c r="R6">
        <v>79.64</v>
      </c>
      <c r="S6">
        <v>28.65</v>
      </c>
      <c r="T6">
        <v>24562.09</v>
      </c>
      <c r="U6">
        <v>0.36</v>
      </c>
      <c r="V6">
        <v>0.79</v>
      </c>
      <c r="W6">
        <v>0.17</v>
      </c>
      <c r="X6">
        <v>1.51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6.9179</v>
      </c>
      <c r="E7">
        <v>14.46</v>
      </c>
      <c r="F7">
        <v>10.03</v>
      </c>
      <c r="G7">
        <v>13.08</v>
      </c>
      <c r="H7">
        <v>0.19</v>
      </c>
      <c r="I7">
        <v>46</v>
      </c>
      <c r="J7">
        <v>205.98</v>
      </c>
      <c r="K7">
        <v>55.27</v>
      </c>
      <c r="L7">
        <v>2.25</v>
      </c>
      <c r="M7">
        <v>44</v>
      </c>
      <c r="N7">
        <v>43.46</v>
      </c>
      <c r="O7">
        <v>25638.22</v>
      </c>
      <c r="P7">
        <v>140.57</v>
      </c>
      <c r="Q7">
        <v>453.31</v>
      </c>
      <c r="R7">
        <v>73.03</v>
      </c>
      <c r="S7">
        <v>28.65</v>
      </c>
      <c r="T7">
        <v>21292.33</v>
      </c>
      <c r="U7">
        <v>0.39</v>
      </c>
      <c r="V7">
        <v>0.8100000000000001</v>
      </c>
      <c r="W7">
        <v>0.16</v>
      </c>
      <c r="X7">
        <v>1.3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7.1012</v>
      </c>
      <c r="E8">
        <v>14.08</v>
      </c>
      <c r="F8">
        <v>9.85</v>
      </c>
      <c r="G8">
        <v>14.42</v>
      </c>
      <c r="H8">
        <v>0.22</v>
      </c>
      <c r="I8">
        <v>41</v>
      </c>
      <c r="J8">
        <v>206.38</v>
      </c>
      <c r="K8">
        <v>55.27</v>
      </c>
      <c r="L8">
        <v>2.5</v>
      </c>
      <c r="M8">
        <v>39</v>
      </c>
      <c r="N8">
        <v>43.6</v>
      </c>
      <c r="O8">
        <v>25687.3</v>
      </c>
      <c r="P8">
        <v>137.71</v>
      </c>
      <c r="Q8">
        <v>453.21</v>
      </c>
      <c r="R8">
        <v>67.56</v>
      </c>
      <c r="S8">
        <v>28.65</v>
      </c>
      <c r="T8">
        <v>18581.02</v>
      </c>
      <c r="U8">
        <v>0.42</v>
      </c>
      <c r="V8">
        <v>0.82</v>
      </c>
      <c r="W8">
        <v>0.15</v>
      </c>
      <c r="X8">
        <v>1.13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7.2413</v>
      </c>
      <c r="E9">
        <v>13.81</v>
      </c>
      <c r="F9">
        <v>9.74</v>
      </c>
      <c r="G9">
        <v>15.8</v>
      </c>
      <c r="H9">
        <v>0.24</v>
      </c>
      <c r="I9">
        <v>37</v>
      </c>
      <c r="J9">
        <v>206.78</v>
      </c>
      <c r="K9">
        <v>55.27</v>
      </c>
      <c r="L9">
        <v>2.75</v>
      </c>
      <c r="M9">
        <v>35</v>
      </c>
      <c r="N9">
        <v>43.75</v>
      </c>
      <c r="O9">
        <v>25736.42</v>
      </c>
      <c r="P9">
        <v>135.86</v>
      </c>
      <c r="Q9">
        <v>453.22</v>
      </c>
      <c r="R9">
        <v>63.91</v>
      </c>
      <c r="S9">
        <v>28.65</v>
      </c>
      <c r="T9">
        <v>16776.64</v>
      </c>
      <c r="U9">
        <v>0.45</v>
      </c>
      <c r="V9">
        <v>0.83</v>
      </c>
      <c r="W9">
        <v>0.14</v>
      </c>
      <c r="X9">
        <v>1.02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7.3931</v>
      </c>
      <c r="E10">
        <v>13.53</v>
      </c>
      <c r="F10">
        <v>9.619999999999999</v>
      </c>
      <c r="G10">
        <v>17.5</v>
      </c>
      <c r="H10">
        <v>0.26</v>
      </c>
      <c r="I10">
        <v>33</v>
      </c>
      <c r="J10">
        <v>207.17</v>
      </c>
      <c r="K10">
        <v>55.27</v>
      </c>
      <c r="L10">
        <v>3</v>
      </c>
      <c r="M10">
        <v>31</v>
      </c>
      <c r="N10">
        <v>43.9</v>
      </c>
      <c r="O10">
        <v>25785.6</v>
      </c>
      <c r="P10">
        <v>133.59</v>
      </c>
      <c r="Q10">
        <v>453.26</v>
      </c>
      <c r="R10">
        <v>59.98</v>
      </c>
      <c r="S10">
        <v>28.65</v>
      </c>
      <c r="T10">
        <v>14829.33</v>
      </c>
      <c r="U10">
        <v>0.48</v>
      </c>
      <c r="V10">
        <v>0.84</v>
      </c>
      <c r="W10">
        <v>0.13</v>
      </c>
      <c r="X10">
        <v>0.9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7.478</v>
      </c>
      <c r="E11">
        <v>13.37</v>
      </c>
      <c r="F11">
        <v>9.550000000000001</v>
      </c>
      <c r="G11">
        <v>18.48</v>
      </c>
      <c r="H11">
        <v>0.28</v>
      </c>
      <c r="I11">
        <v>31</v>
      </c>
      <c r="J11">
        <v>207.57</v>
      </c>
      <c r="K11">
        <v>55.27</v>
      </c>
      <c r="L11">
        <v>3.25</v>
      </c>
      <c r="M11">
        <v>29</v>
      </c>
      <c r="N11">
        <v>44.05</v>
      </c>
      <c r="O11">
        <v>25834.83</v>
      </c>
      <c r="P11">
        <v>132.22</v>
      </c>
      <c r="Q11">
        <v>453.24</v>
      </c>
      <c r="R11">
        <v>57.66</v>
      </c>
      <c r="S11">
        <v>28.65</v>
      </c>
      <c r="T11">
        <v>13680.96</v>
      </c>
      <c r="U11">
        <v>0.5</v>
      </c>
      <c r="V11">
        <v>0.85</v>
      </c>
      <c r="W11">
        <v>0.13</v>
      </c>
      <c r="X11">
        <v>0.83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7.6592</v>
      </c>
      <c r="E12">
        <v>13.06</v>
      </c>
      <c r="F12">
        <v>9.359999999999999</v>
      </c>
      <c r="G12">
        <v>20.05</v>
      </c>
      <c r="H12">
        <v>0.3</v>
      </c>
      <c r="I12">
        <v>28</v>
      </c>
      <c r="J12">
        <v>207.97</v>
      </c>
      <c r="K12">
        <v>55.27</v>
      </c>
      <c r="L12">
        <v>3.5</v>
      </c>
      <c r="M12">
        <v>26</v>
      </c>
      <c r="N12">
        <v>44.2</v>
      </c>
      <c r="O12">
        <v>25884.1</v>
      </c>
      <c r="P12">
        <v>128.96</v>
      </c>
      <c r="Q12">
        <v>453.2</v>
      </c>
      <c r="R12">
        <v>50.89</v>
      </c>
      <c r="S12">
        <v>28.65</v>
      </c>
      <c r="T12">
        <v>10310.2</v>
      </c>
      <c r="U12">
        <v>0.5600000000000001</v>
      </c>
      <c r="V12">
        <v>0.87</v>
      </c>
      <c r="W12">
        <v>0.12</v>
      </c>
      <c r="X12">
        <v>0.64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7.6606</v>
      </c>
      <c r="E13">
        <v>13.05</v>
      </c>
      <c r="F13">
        <v>9.43</v>
      </c>
      <c r="G13">
        <v>21.77</v>
      </c>
      <c r="H13">
        <v>0.32</v>
      </c>
      <c r="I13">
        <v>26</v>
      </c>
      <c r="J13">
        <v>208.37</v>
      </c>
      <c r="K13">
        <v>55.27</v>
      </c>
      <c r="L13">
        <v>3.75</v>
      </c>
      <c r="M13">
        <v>24</v>
      </c>
      <c r="N13">
        <v>44.35</v>
      </c>
      <c r="O13">
        <v>25933.43</v>
      </c>
      <c r="P13">
        <v>129.76</v>
      </c>
      <c r="Q13">
        <v>453.22</v>
      </c>
      <c r="R13">
        <v>54.5</v>
      </c>
      <c r="S13">
        <v>28.65</v>
      </c>
      <c r="T13">
        <v>12123.8</v>
      </c>
      <c r="U13">
        <v>0.53</v>
      </c>
      <c r="V13">
        <v>0.86</v>
      </c>
      <c r="W13">
        <v>0.11</v>
      </c>
      <c r="X13">
        <v>0.71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7.657</v>
      </c>
      <c r="E14">
        <v>13.06</v>
      </c>
      <c r="F14">
        <v>9.48</v>
      </c>
      <c r="G14">
        <v>22.76</v>
      </c>
      <c r="H14">
        <v>0.34</v>
      </c>
      <c r="I14">
        <v>25</v>
      </c>
      <c r="J14">
        <v>208.77</v>
      </c>
      <c r="K14">
        <v>55.27</v>
      </c>
      <c r="L14">
        <v>4</v>
      </c>
      <c r="M14">
        <v>23</v>
      </c>
      <c r="N14">
        <v>44.5</v>
      </c>
      <c r="O14">
        <v>25982.82</v>
      </c>
      <c r="P14">
        <v>130.13</v>
      </c>
      <c r="Q14">
        <v>453.2</v>
      </c>
      <c r="R14">
        <v>55.68</v>
      </c>
      <c r="S14">
        <v>28.65</v>
      </c>
      <c r="T14">
        <v>12719.2</v>
      </c>
      <c r="U14">
        <v>0.51</v>
      </c>
      <c r="V14">
        <v>0.86</v>
      </c>
      <c r="W14">
        <v>0.12</v>
      </c>
      <c r="X14">
        <v>0.76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7.7757</v>
      </c>
      <c r="E15">
        <v>12.86</v>
      </c>
      <c r="F15">
        <v>9.359999999999999</v>
      </c>
      <c r="G15">
        <v>24.43</v>
      </c>
      <c r="H15">
        <v>0.36</v>
      </c>
      <c r="I15">
        <v>23</v>
      </c>
      <c r="J15">
        <v>209.17</v>
      </c>
      <c r="K15">
        <v>55.27</v>
      </c>
      <c r="L15">
        <v>4.25</v>
      </c>
      <c r="M15">
        <v>21</v>
      </c>
      <c r="N15">
        <v>44.65</v>
      </c>
      <c r="O15">
        <v>26032.25</v>
      </c>
      <c r="P15">
        <v>128.17</v>
      </c>
      <c r="Q15">
        <v>453.18</v>
      </c>
      <c r="R15">
        <v>51.62</v>
      </c>
      <c r="S15">
        <v>28.65</v>
      </c>
      <c r="T15">
        <v>10699.24</v>
      </c>
      <c r="U15">
        <v>0.5600000000000001</v>
      </c>
      <c r="V15">
        <v>0.87</v>
      </c>
      <c r="W15">
        <v>0.12</v>
      </c>
      <c r="X15">
        <v>0.64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7.8166</v>
      </c>
      <c r="E16">
        <v>12.79</v>
      </c>
      <c r="F16">
        <v>9.34</v>
      </c>
      <c r="G16">
        <v>25.46</v>
      </c>
      <c r="H16">
        <v>0.38</v>
      </c>
      <c r="I16">
        <v>22</v>
      </c>
      <c r="J16">
        <v>209.58</v>
      </c>
      <c r="K16">
        <v>55.27</v>
      </c>
      <c r="L16">
        <v>4.5</v>
      </c>
      <c r="M16">
        <v>20</v>
      </c>
      <c r="N16">
        <v>44.8</v>
      </c>
      <c r="O16">
        <v>26081.73</v>
      </c>
      <c r="P16">
        <v>127.21</v>
      </c>
      <c r="Q16">
        <v>453.18</v>
      </c>
      <c r="R16">
        <v>50.76</v>
      </c>
      <c r="S16">
        <v>28.65</v>
      </c>
      <c r="T16">
        <v>10277</v>
      </c>
      <c r="U16">
        <v>0.5600000000000001</v>
      </c>
      <c r="V16">
        <v>0.87</v>
      </c>
      <c r="W16">
        <v>0.12</v>
      </c>
      <c r="X16">
        <v>0.62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7.9131</v>
      </c>
      <c r="E17">
        <v>12.64</v>
      </c>
      <c r="F17">
        <v>9.26</v>
      </c>
      <c r="G17">
        <v>27.78</v>
      </c>
      <c r="H17">
        <v>0.4</v>
      </c>
      <c r="I17">
        <v>20</v>
      </c>
      <c r="J17">
        <v>209.98</v>
      </c>
      <c r="K17">
        <v>55.27</v>
      </c>
      <c r="L17">
        <v>4.75</v>
      </c>
      <c r="M17">
        <v>18</v>
      </c>
      <c r="N17">
        <v>44.95</v>
      </c>
      <c r="O17">
        <v>26131.27</v>
      </c>
      <c r="P17">
        <v>125.75</v>
      </c>
      <c r="Q17">
        <v>453.32</v>
      </c>
      <c r="R17">
        <v>48.28</v>
      </c>
      <c r="S17">
        <v>28.65</v>
      </c>
      <c r="T17">
        <v>9042.93</v>
      </c>
      <c r="U17">
        <v>0.59</v>
      </c>
      <c r="V17">
        <v>0.88</v>
      </c>
      <c r="W17">
        <v>0.11</v>
      </c>
      <c r="X17">
        <v>0.54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7.9533</v>
      </c>
      <c r="E18">
        <v>12.57</v>
      </c>
      <c r="F18">
        <v>9.24</v>
      </c>
      <c r="G18">
        <v>29.17</v>
      </c>
      <c r="H18">
        <v>0.42</v>
      </c>
      <c r="I18">
        <v>19</v>
      </c>
      <c r="J18">
        <v>210.38</v>
      </c>
      <c r="K18">
        <v>55.27</v>
      </c>
      <c r="L18">
        <v>5</v>
      </c>
      <c r="M18">
        <v>17</v>
      </c>
      <c r="N18">
        <v>45.11</v>
      </c>
      <c r="O18">
        <v>26180.86</v>
      </c>
      <c r="P18">
        <v>125.03</v>
      </c>
      <c r="Q18">
        <v>453.2</v>
      </c>
      <c r="R18">
        <v>47.49</v>
      </c>
      <c r="S18">
        <v>28.65</v>
      </c>
      <c r="T18">
        <v>8653.700000000001</v>
      </c>
      <c r="U18">
        <v>0.6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7.9959</v>
      </c>
      <c r="E19">
        <v>12.51</v>
      </c>
      <c r="F19">
        <v>9.210000000000001</v>
      </c>
      <c r="G19">
        <v>30.71</v>
      </c>
      <c r="H19">
        <v>0.44</v>
      </c>
      <c r="I19">
        <v>18</v>
      </c>
      <c r="J19">
        <v>210.78</v>
      </c>
      <c r="K19">
        <v>55.27</v>
      </c>
      <c r="L19">
        <v>5.25</v>
      </c>
      <c r="M19">
        <v>16</v>
      </c>
      <c r="N19">
        <v>45.26</v>
      </c>
      <c r="O19">
        <v>26230.5</v>
      </c>
      <c r="P19">
        <v>124.38</v>
      </c>
      <c r="Q19">
        <v>453.22</v>
      </c>
      <c r="R19">
        <v>46.63</v>
      </c>
      <c r="S19">
        <v>28.65</v>
      </c>
      <c r="T19">
        <v>8230.07</v>
      </c>
      <c r="U19">
        <v>0.61</v>
      </c>
      <c r="V19">
        <v>0.88</v>
      </c>
      <c r="W19">
        <v>0.11</v>
      </c>
      <c r="X19">
        <v>0.49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7.9998</v>
      </c>
      <c r="E20">
        <v>12.5</v>
      </c>
      <c r="F20">
        <v>9.210000000000001</v>
      </c>
      <c r="G20">
        <v>30.69</v>
      </c>
      <c r="H20">
        <v>0.46</v>
      </c>
      <c r="I20">
        <v>18</v>
      </c>
      <c r="J20">
        <v>211.18</v>
      </c>
      <c r="K20">
        <v>55.27</v>
      </c>
      <c r="L20">
        <v>5.5</v>
      </c>
      <c r="M20">
        <v>16</v>
      </c>
      <c r="N20">
        <v>45.41</v>
      </c>
      <c r="O20">
        <v>26280.2</v>
      </c>
      <c r="P20">
        <v>123.94</v>
      </c>
      <c r="Q20">
        <v>453.19</v>
      </c>
      <c r="R20">
        <v>46.43</v>
      </c>
      <c r="S20">
        <v>28.65</v>
      </c>
      <c r="T20">
        <v>8130.44</v>
      </c>
      <c r="U20">
        <v>0.62</v>
      </c>
      <c r="V20">
        <v>0.88</v>
      </c>
      <c r="W20">
        <v>0.11</v>
      </c>
      <c r="X20">
        <v>0.48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8.0425</v>
      </c>
      <c r="E21">
        <v>12.43</v>
      </c>
      <c r="F21">
        <v>9.18</v>
      </c>
      <c r="G21">
        <v>32.4</v>
      </c>
      <c r="H21">
        <v>0.48</v>
      </c>
      <c r="I21">
        <v>17</v>
      </c>
      <c r="J21">
        <v>211.59</v>
      </c>
      <c r="K21">
        <v>55.27</v>
      </c>
      <c r="L21">
        <v>5.75</v>
      </c>
      <c r="M21">
        <v>15</v>
      </c>
      <c r="N21">
        <v>45.57</v>
      </c>
      <c r="O21">
        <v>26329.94</v>
      </c>
      <c r="P21">
        <v>123.17</v>
      </c>
      <c r="Q21">
        <v>453.17</v>
      </c>
      <c r="R21">
        <v>45.56</v>
      </c>
      <c r="S21">
        <v>28.65</v>
      </c>
      <c r="T21">
        <v>7699.96</v>
      </c>
      <c r="U21">
        <v>0.63</v>
      </c>
      <c r="V21">
        <v>0.89</v>
      </c>
      <c r="W21">
        <v>0.11</v>
      </c>
      <c r="X21">
        <v>0.46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8.093</v>
      </c>
      <c r="E22">
        <v>12.36</v>
      </c>
      <c r="F22">
        <v>9.140000000000001</v>
      </c>
      <c r="G22">
        <v>34.29</v>
      </c>
      <c r="H22">
        <v>0.5</v>
      </c>
      <c r="I22">
        <v>16</v>
      </c>
      <c r="J22">
        <v>211.99</v>
      </c>
      <c r="K22">
        <v>55.27</v>
      </c>
      <c r="L22">
        <v>6</v>
      </c>
      <c r="M22">
        <v>14</v>
      </c>
      <c r="N22">
        <v>45.72</v>
      </c>
      <c r="O22">
        <v>26379.74</v>
      </c>
      <c r="P22">
        <v>122.29</v>
      </c>
      <c r="Q22">
        <v>453.17</v>
      </c>
      <c r="R22">
        <v>44.39</v>
      </c>
      <c r="S22">
        <v>28.65</v>
      </c>
      <c r="T22">
        <v>7117.55</v>
      </c>
      <c r="U22">
        <v>0.65</v>
      </c>
      <c r="V22">
        <v>0.89</v>
      </c>
      <c r="W22">
        <v>0.11</v>
      </c>
      <c r="X22">
        <v>0.42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8.139799999999999</v>
      </c>
      <c r="E23">
        <v>12.29</v>
      </c>
      <c r="F23">
        <v>9.109999999999999</v>
      </c>
      <c r="G23">
        <v>36.45</v>
      </c>
      <c r="H23">
        <v>0.52</v>
      </c>
      <c r="I23">
        <v>15</v>
      </c>
      <c r="J23">
        <v>212.4</v>
      </c>
      <c r="K23">
        <v>55.27</v>
      </c>
      <c r="L23">
        <v>6.25</v>
      </c>
      <c r="M23">
        <v>13</v>
      </c>
      <c r="N23">
        <v>45.87</v>
      </c>
      <c r="O23">
        <v>26429.59</v>
      </c>
      <c r="P23">
        <v>121.12</v>
      </c>
      <c r="Q23">
        <v>453.28</v>
      </c>
      <c r="R23">
        <v>43.37</v>
      </c>
      <c r="S23">
        <v>28.65</v>
      </c>
      <c r="T23">
        <v>6614.69</v>
      </c>
      <c r="U23">
        <v>0.66</v>
      </c>
      <c r="V23">
        <v>0.89</v>
      </c>
      <c r="W23">
        <v>0.1</v>
      </c>
      <c r="X23">
        <v>0.39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8.148899999999999</v>
      </c>
      <c r="E24">
        <v>12.27</v>
      </c>
      <c r="F24">
        <v>9.1</v>
      </c>
      <c r="G24">
        <v>36.39</v>
      </c>
      <c r="H24">
        <v>0.54</v>
      </c>
      <c r="I24">
        <v>15</v>
      </c>
      <c r="J24">
        <v>212.8</v>
      </c>
      <c r="K24">
        <v>55.27</v>
      </c>
      <c r="L24">
        <v>6.5</v>
      </c>
      <c r="M24">
        <v>13</v>
      </c>
      <c r="N24">
        <v>46.03</v>
      </c>
      <c r="O24">
        <v>26479.5</v>
      </c>
      <c r="P24">
        <v>120.59</v>
      </c>
      <c r="Q24">
        <v>453.19</v>
      </c>
      <c r="R24">
        <v>42.72</v>
      </c>
      <c r="S24">
        <v>28.65</v>
      </c>
      <c r="T24">
        <v>6290.32</v>
      </c>
      <c r="U24">
        <v>0.67</v>
      </c>
      <c r="V24">
        <v>0.89</v>
      </c>
      <c r="W24">
        <v>0.11</v>
      </c>
      <c r="X24">
        <v>0.38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8.244999999999999</v>
      </c>
      <c r="E25">
        <v>12.13</v>
      </c>
      <c r="F25">
        <v>9</v>
      </c>
      <c r="G25">
        <v>38.55</v>
      </c>
      <c r="H25">
        <v>0.5600000000000001</v>
      </c>
      <c r="I25">
        <v>14</v>
      </c>
      <c r="J25">
        <v>213.21</v>
      </c>
      <c r="K25">
        <v>55.27</v>
      </c>
      <c r="L25">
        <v>6.75</v>
      </c>
      <c r="M25">
        <v>12</v>
      </c>
      <c r="N25">
        <v>46.18</v>
      </c>
      <c r="O25">
        <v>26529.46</v>
      </c>
      <c r="P25">
        <v>118.93</v>
      </c>
      <c r="Q25">
        <v>453.17</v>
      </c>
      <c r="R25">
        <v>39.51</v>
      </c>
      <c r="S25">
        <v>28.65</v>
      </c>
      <c r="T25">
        <v>4687.81</v>
      </c>
      <c r="U25">
        <v>0.73</v>
      </c>
      <c r="V25">
        <v>0.9</v>
      </c>
      <c r="W25">
        <v>0.1</v>
      </c>
      <c r="X25">
        <v>0.28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8.148999999999999</v>
      </c>
      <c r="E26">
        <v>12.27</v>
      </c>
      <c r="F26">
        <v>9.140000000000001</v>
      </c>
      <c r="G26">
        <v>39.17</v>
      </c>
      <c r="H26">
        <v>0.58</v>
      </c>
      <c r="I26">
        <v>14</v>
      </c>
      <c r="J26">
        <v>213.61</v>
      </c>
      <c r="K26">
        <v>55.27</v>
      </c>
      <c r="L26">
        <v>7</v>
      </c>
      <c r="M26">
        <v>12</v>
      </c>
      <c r="N26">
        <v>46.34</v>
      </c>
      <c r="O26">
        <v>26579.47</v>
      </c>
      <c r="P26">
        <v>120.7</v>
      </c>
      <c r="Q26">
        <v>453.21</v>
      </c>
      <c r="R26">
        <v>44.73</v>
      </c>
      <c r="S26">
        <v>28.65</v>
      </c>
      <c r="T26">
        <v>7300.16</v>
      </c>
      <c r="U26">
        <v>0.64</v>
      </c>
      <c r="V26">
        <v>0.89</v>
      </c>
      <c r="W26">
        <v>0.09</v>
      </c>
      <c r="X26">
        <v>0.42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8.2241</v>
      </c>
      <c r="E27">
        <v>12.16</v>
      </c>
      <c r="F27">
        <v>9.07</v>
      </c>
      <c r="G27">
        <v>41.85</v>
      </c>
      <c r="H27">
        <v>0.6</v>
      </c>
      <c r="I27">
        <v>13</v>
      </c>
      <c r="J27">
        <v>214.02</v>
      </c>
      <c r="K27">
        <v>55.27</v>
      </c>
      <c r="L27">
        <v>7.25</v>
      </c>
      <c r="M27">
        <v>11</v>
      </c>
      <c r="N27">
        <v>46.49</v>
      </c>
      <c r="O27">
        <v>26629.54</v>
      </c>
      <c r="P27">
        <v>119.39</v>
      </c>
      <c r="Q27">
        <v>453.17</v>
      </c>
      <c r="R27">
        <v>42.07</v>
      </c>
      <c r="S27">
        <v>28.65</v>
      </c>
      <c r="T27">
        <v>5977.26</v>
      </c>
      <c r="U27">
        <v>0.68</v>
      </c>
      <c r="V27">
        <v>0.9</v>
      </c>
      <c r="W27">
        <v>0.1</v>
      </c>
      <c r="X27">
        <v>0.35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8.2203</v>
      </c>
      <c r="E28">
        <v>12.16</v>
      </c>
      <c r="F28">
        <v>9.07</v>
      </c>
      <c r="G28">
        <v>41.88</v>
      </c>
      <c r="H28">
        <v>0.62</v>
      </c>
      <c r="I28">
        <v>13</v>
      </c>
      <c r="J28">
        <v>214.42</v>
      </c>
      <c r="K28">
        <v>55.27</v>
      </c>
      <c r="L28">
        <v>7.5</v>
      </c>
      <c r="M28">
        <v>11</v>
      </c>
      <c r="N28">
        <v>46.65</v>
      </c>
      <c r="O28">
        <v>26679.66</v>
      </c>
      <c r="P28">
        <v>118.79</v>
      </c>
      <c r="Q28">
        <v>453.18</v>
      </c>
      <c r="R28">
        <v>42.24</v>
      </c>
      <c r="S28">
        <v>28.65</v>
      </c>
      <c r="T28">
        <v>6058.93</v>
      </c>
      <c r="U28">
        <v>0.68</v>
      </c>
      <c r="V28">
        <v>0.9</v>
      </c>
      <c r="W28">
        <v>0.1</v>
      </c>
      <c r="X28">
        <v>0.35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8.2776</v>
      </c>
      <c r="E29">
        <v>12.08</v>
      </c>
      <c r="F29">
        <v>9.029999999999999</v>
      </c>
      <c r="G29">
        <v>45.15</v>
      </c>
      <c r="H29">
        <v>0.64</v>
      </c>
      <c r="I29">
        <v>12</v>
      </c>
      <c r="J29">
        <v>214.83</v>
      </c>
      <c r="K29">
        <v>55.27</v>
      </c>
      <c r="L29">
        <v>7.75</v>
      </c>
      <c r="M29">
        <v>10</v>
      </c>
      <c r="N29">
        <v>46.81</v>
      </c>
      <c r="O29">
        <v>26729.83</v>
      </c>
      <c r="P29">
        <v>117.64</v>
      </c>
      <c r="Q29">
        <v>453.2</v>
      </c>
      <c r="R29">
        <v>40.64</v>
      </c>
      <c r="S29">
        <v>28.65</v>
      </c>
      <c r="T29">
        <v>5264.53</v>
      </c>
      <c r="U29">
        <v>0.7</v>
      </c>
      <c r="V29">
        <v>0.9</v>
      </c>
      <c r="W29">
        <v>0.1</v>
      </c>
      <c r="X29">
        <v>0.31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8.271100000000001</v>
      </c>
      <c r="E30">
        <v>12.09</v>
      </c>
      <c r="F30">
        <v>9.039999999999999</v>
      </c>
      <c r="G30">
        <v>45.19</v>
      </c>
      <c r="H30">
        <v>0.66</v>
      </c>
      <c r="I30">
        <v>12</v>
      </c>
      <c r="J30">
        <v>215.24</v>
      </c>
      <c r="K30">
        <v>55.27</v>
      </c>
      <c r="L30">
        <v>8</v>
      </c>
      <c r="M30">
        <v>10</v>
      </c>
      <c r="N30">
        <v>46.97</v>
      </c>
      <c r="O30">
        <v>26780.06</v>
      </c>
      <c r="P30">
        <v>117.65</v>
      </c>
      <c r="Q30">
        <v>453.19</v>
      </c>
      <c r="R30">
        <v>41</v>
      </c>
      <c r="S30">
        <v>28.65</v>
      </c>
      <c r="T30">
        <v>5444.54</v>
      </c>
      <c r="U30">
        <v>0.7</v>
      </c>
      <c r="V30">
        <v>0.9</v>
      </c>
      <c r="W30">
        <v>0.1</v>
      </c>
      <c r="X30">
        <v>0.32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8.2616</v>
      </c>
      <c r="E31">
        <v>12.1</v>
      </c>
      <c r="F31">
        <v>9.050000000000001</v>
      </c>
      <c r="G31">
        <v>45.26</v>
      </c>
      <c r="H31">
        <v>0.68</v>
      </c>
      <c r="I31">
        <v>12</v>
      </c>
      <c r="J31">
        <v>215.65</v>
      </c>
      <c r="K31">
        <v>55.27</v>
      </c>
      <c r="L31">
        <v>8.25</v>
      </c>
      <c r="M31">
        <v>10</v>
      </c>
      <c r="N31">
        <v>47.12</v>
      </c>
      <c r="O31">
        <v>26830.34</v>
      </c>
      <c r="P31">
        <v>117.02</v>
      </c>
      <c r="Q31">
        <v>453.18</v>
      </c>
      <c r="R31">
        <v>41.49</v>
      </c>
      <c r="S31">
        <v>28.65</v>
      </c>
      <c r="T31">
        <v>5691.62</v>
      </c>
      <c r="U31">
        <v>0.6899999999999999</v>
      </c>
      <c r="V31">
        <v>0.9</v>
      </c>
      <c r="W31">
        <v>0.1</v>
      </c>
      <c r="X31">
        <v>0.33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8.3249</v>
      </c>
      <c r="E32">
        <v>12.01</v>
      </c>
      <c r="F32">
        <v>9</v>
      </c>
      <c r="G32">
        <v>49.1</v>
      </c>
      <c r="H32">
        <v>0.7</v>
      </c>
      <c r="I32">
        <v>11</v>
      </c>
      <c r="J32">
        <v>216.05</v>
      </c>
      <c r="K32">
        <v>55.27</v>
      </c>
      <c r="L32">
        <v>8.5</v>
      </c>
      <c r="M32">
        <v>9</v>
      </c>
      <c r="N32">
        <v>47.28</v>
      </c>
      <c r="O32">
        <v>26880.68</v>
      </c>
      <c r="P32">
        <v>115.97</v>
      </c>
      <c r="Q32">
        <v>453.17</v>
      </c>
      <c r="R32">
        <v>39.76</v>
      </c>
      <c r="S32">
        <v>28.65</v>
      </c>
      <c r="T32">
        <v>4832.46</v>
      </c>
      <c r="U32">
        <v>0.72</v>
      </c>
      <c r="V32">
        <v>0.9</v>
      </c>
      <c r="W32">
        <v>0.1</v>
      </c>
      <c r="X32">
        <v>0.28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8.327199999999999</v>
      </c>
      <c r="E33">
        <v>12.01</v>
      </c>
      <c r="F33">
        <v>9</v>
      </c>
      <c r="G33">
        <v>49.08</v>
      </c>
      <c r="H33">
        <v>0.72</v>
      </c>
      <c r="I33">
        <v>11</v>
      </c>
      <c r="J33">
        <v>216.46</v>
      </c>
      <c r="K33">
        <v>55.27</v>
      </c>
      <c r="L33">
        <v>8.75</v>
      </c>
      <c r="M33">
        <v>9</v>
      </c>
      <c r="N33">
        <v>47.44</v>
      </c>
      <c r="O33">
        <v>26931.07</v>
      </c>
      <c r="P33">
        <v>115.65</v>
      </c>
      <c r="Q33">
        <v>453.21</v>
      </c>
      <c r="R33">
        <v>39.65</v>
      </c>
      <c r="S33">
        <v>28.65</v>
      </c>
      <c r="T33">
        <v>4776.18</v>
      </c>
      <c r="U33">
        <v>0.72</v>
      </c>
      <c r="V33">
        <v>0.9</v>
      </c>
      <c r="W33">
        <v>0.1</v>
      </c>
      <c r="X33">
        <v>0.28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8.3224</v>
      </c>
      <c r="E34">
        <v>12.02</v>
      </c>
      <c r="F34">
        <v>9.01</v>
      </c>
      <c r="G34">
        <v>49.12</v>
      </c>
      <c r="H34">
        <v>0.74</v>
      </c>
      <c r="I34">
        <v>11</v>
      </c>
      <c r="J34">
        <v>216.87</v>
      </c>
      <c r="K34">
        <v>55.27</v>
      </c>
      <c r="L34">
        <v>9</v>
      </c>
      <c r="M34">
        <v>9</v>
      </c>
      <c r="N34">
        <v>47.6</v>
      </c>
      <c r="O34">
        <v>26981.51</v>
      </c>
      <c r="P34">
        <v>115.16</v>
      </c>
      <c r="Q34">
        <v>453.17</v>
      </c>
      <c r="R34">
        <v>39.9</v>
      </c>
      <c r="S34">
        <v>28.65</v>
      </c>
      <c r="T34">
        <v>4901.81</v>
      </c>
      <c r="U34">
        <v>0.72</v>
      </c>
      <c r="V34">
        <v>0.9</v>
      </c>
      <c r="W34">
        <v>0.1</v>
      </c>
      <c r="X34">
        <v>0.28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8.382199999999999</v>
      </c>
      <c r="E35">
        <v>11.93</v>
      </c>
      <c r="F35">
        <v>8.960000000000001</v>
      </c>
      <c r="G35">
        <v>53.76</v>
      </c>
      <c r="H35">
        <v>0.76</v>
      </c>
      <c r="I35">
        <v>10</v>
      </c>
      <c r="J35">
        <v>217.28</v>
      </c>
      <c r="K35">
        <v>55.27</v>
      </c>
      <c r="L35">
        <v>9.25</v>
      </c>
      <c r="M35">
        <v>8</v>
      </c>
      <c r="N35">
        <v>47.76</v>
      </c>
      <c r="O35">
        <v>27032.02</v>
      </c>
      <c r="P35">
        <v>114.36</v>
      </c>
      <c r="Q35">
        <v>453.17</v>
      </c>
      <c r="R35">
        <v>38.34</v>
      </c>
      <c r="S35">
        <v>28.65</v>
      </c>
      <c r="T35">
        <v>4122.55</v>
      </c>
      <c r="U35">
        <v>0.75</v>
      </c>
      <c r="V35">
        <v>0.91</v>
      </c>
      <c r="W35">
        <v>0.1</v>
      </c>
      <c r="X35">
        <v>0.24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8.413</v>
      </c>
      <c r="E36">
        <v>11.89</v>
      </c>
      <c r="F36">
        <v>8.92</v>
      </c>
      <c r="G36">
        <v>53.5</v>
      </c>
      <c r="H36">
        <v>0.78</v>
      </c>
      <c r="I36">
        <v>10</v>
      </c>
      <c r="J36">
        <v>217.69</v>
      </c>
      <c r="K36">
        <v>55.27</v>
      </c>
      <c r="L36">
        <v>9.5</v>
      </c>
      <c r="M36">
        <v>8</v>
      </c>
      <c r="N36">
        <v>47.92</v>
      </c>
      <c r="O36">
        <v>27082.57</v>
      </c>
      <c r="P36">
        <v>113.18</v>
      </c>
      <c r="Q36">
        <v>453.2</v>
      </c>
      <c r="R36">
        <v>36.83</v>
      </c>
      <c r="S36">
        <v>28.65</v>
      </c>
      <c r="T36">
        <v>3369.8</v>
      </c>
      <c r="U36">
        <v>0.78</v>
      </c>
      <c r="V36">
        <v>0.91</v>
      </c>
      <c r="W36">
        <v>0.1</v>
      </c>
      <c r="X36">
        <v>0.2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8.3742</v>
      </c>
      <c r="E37">
        <v>11.94</v>
      </c>
      <c r="F37">
        <v>8.970000000000001</v>
      </c>
      <c r="G37">
        <v>53.83</v>
      </c>
      <c r="H37">
        <v>0.79</v>
      </c>
      <c r="I37">
        <v>10</v>
      </c>
      <c r="J37">
        <v>218.1</v>
      </c>
      <c r="K37">
        <v>55.27</v>
      </c>
      <c r="L37">
        <v>9.75</v>
      </c>
      <c r="M37">
        <v>8</v>
      </c>
      <c r="N37">
        <v>48.08</v>
      </c>
      <c r="O37">
        <v>27133.18</v>
      </c>
      <c r="P37">
        <v>113.04</v>
      </c>
      <c r="Q37">
        <v>453.17</v>
      </c>
      <c r="R37">
        <v>38.94</v>
      </c>
      <c r="S37">
        <v>28.65</v>
      </c>
      <c r="T37">
        <v>4425.5</v>
      </c>
      <c r="U37">
        <v>0.74</v>
      </c>
      <c r="V37">
        <v>0.91</v>
      </c>
      <c r="W37">
        <v>0.09</v>
      </c>
      <c r="X37">
        <v>0.25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8.3581</v>
      </c>
      <c r="E38">
        <v>11.96</v>
      </c>
      <c r="F38">
        <v>8.99</v>
      </c>
      <c r="G38">
        <v>53.97</v>
      </c>
      <c r="H38">
        <v>0.8100000000000001</v>
      </c>
      <c r="I38">
        <v>10</v>
      </c>
      <c r="J38">
        <v>218.51</v>
      </c>
      <c r="K38">
        <v>55.27</v>
      </c>
      <c r="L38">
        <v>10</v>
      </c>
      <c r="M38">
        <v>8</v>
      </c>
      <c r="N38">
        <v>48.24</v>
      </c>
      <c r="O38">
        <v>27183.85</v>
      </c>
      <c r="P38">
        <v>113.02</v>
      </c>
      <c r="Q38">
        <v>453.17</v>
      </c>
      <c r="R38">
        <v>39.61</v>
      </c>
      <c r="S38">
        <v>28.65</v>
      </c>
      <c r="T38">
        <v>4761.24</v>
      </c>
      <c r="U38">
        <v>0.72</v>
      </c>
      <c r="V38">
        <v>0.9</v>
      </c>
      <c r="W38">
        <v>0.1</v>
      </c>
      <c r="X38">
        <v>0.27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8.4132</v>
      </c>
      <c r="E39">
        <v>11.89</v>
      </c>
      <c r="F39">
        <v>8.960000000000001</v>
      </c>
      <c r="G39">
        <v>59.71</v>
      </c>
      <c r="H39">
        <v>0.83</v>
      </c>
      <c r="I39">
        <v>9</v>
      </c>
      <c r="J39">
        <v>218.92</v>
      </c>
      <c r="K39">
        <v>55.27</v>
      </c>
      <c r="L39">
        <v>10.25</v>
      </c>
      <c r="M39">
        <v>7</v>
      </c>
      <c r="N39">
        <v>48.4</v>
      </c>
      <c r="O39">
        <v>27234.57</v>
      </c>
      <c r="P39">
        <v>112.05</v>
      </c>
      <c r="Q39">
        <v>453.21</v>
      </c>
      <c r="R39">
        <v>38.38</v>
      </c>
      <c r="S39">
        <v>28.65</v>
      </c>
      <c r="T39">
        <v>4150.25</v>
      </c>
      <c r="U39">
        <v>0.75</v>
      </c>
      <c r="V39">
        <v>0.91</v>
      </c>
      <c r="W39">
        <v>0.09</v>
      </c>
      <c r="X39">
        <v>0.24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8.419700000000001</v>
      </c>
      <c r="E40">
        <v>11.88</v>
      </c>
      <c r="F40">
        <v>8.949999999999999</v>
      </c>
      <c r="G40">
        <v>59.65</v>
      </c>
      <c r="H40">
        <v>0.85</v>
      </c>
      <c r="I40">
        <v>9</v>
      </c>
      <c r="J40">
        <v>219.33</v>
      </c>
      <c r="K40">
        <v>55.27</v>
      </c>
      <c r="L40">
        <v>10.5</v>
      </c>
      <c r="M40">
        <v>7</v>
      </c>
      <c r="N40">
        <v>48.56</v>
      </c>
      <c r="O40">
        <v>27285.35</v>
      </c>
      <c r="P40">
        <v>111.9</v>
      </c>
      <c r="Q40">
        <v>453.17</v>
      </c>
      <c r="R40">
        <v>38.03</v>
      </c>
      <c r="S40">
        <v>28.65</v>
      </c>
      <c r="T40">
        <v>3976.2</v>
      </c>
      <c r="U40">
        <v>0.75</v>
      </c>
      <c r="V40">
        <v>0.91</v>
      </c>
      <c r="W40">
        <v>0.09</v>
      </c>
      <c r="X40">
        <v>0.23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8.414999999999999</v>
      </c>
      <c r="E41">
        <v>11.88</v>
      </c>
      <c r="F41">
        <v>8.949999999999999</v>
      </c>
      <c r="G41">
        <v>59.69</v>
      </c>
      <c r="H41">
        <v>0.87</v>
      </c>
      <c r="I41">
        <v>9</v>
      </c>
      <c r="J41">
        <v>219.75</v>
      </c>
      <c r="K41">
        <v>55.27</v>
      </c>
      <c r="L41">
        <v>10.75</v>
      </c>
      <c r="M41">
        <v>7</v>
      </c>
      <c r="N41">
        <v>48.72</v>
      </c>
      <c r="O41">
        <v>27336.19</v>
      </c>
      <c r="P41">
        <v>111.89</v>
      </c>
      <c r="Q41">
        <v>453.2</v>
      </c>
      <c r="R41">
        <v>38.27</v>
      </c>
      <c r="S41">
        <v>28.65</v>
      </c>
      <c r="T41">
        <v>4092.78</v>
      </c>
      <c r="U41">
        <v>0.75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8.410399999999999</v>
      </c>
      <c r="E42">
        <v>11.89</v>
      </c>
      <c r="F42">
        <v>8.960000000000001</v>
      </c>
      <c r="G42">
        <v>59.74</v>
      </c>
      <c r="H42">
        <v>0.89</v>
      </c>
      <c r="I42">
        <v>9</v>
      </c>
      <c r="J42">
        <v>220.16</v>
      </c>
      <c r="K42">
        <v>55.27</v>
      </c>
      <c r="L42">
        <v>11</v>
      </c>
      <c r="M42">
        <v>7</v>
      </c>
      <c r="N42">
        <v>48.89</v>
      </c>
      <c r="O42">
        <v>27387.08</v>
      </c>
      <c r="P42">
        <v>111.29</v>
      </c>
      <c r="Q42">
        <v>453.21</v>
      </c>
      <c r="R42">
        <v>38.51</v>
      </c>
      <c r="S42">
        <v>28.65</v>
      </c>
      <c r="T42">
        <v>4216.87</v>
      </c>
      <c r="U42">
        <v>0.74</v>
      </c>
      <c r="V42">
        <v>0.91</v>
      </c>
      <c r="W42">
        <v>0.09</v>
      </c>
      <c r="X42">
        <v>0.24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8.4686</v>
      </c>
      <c r="E43">
        <v>11.81</v>
      </c>
      <c r="F43">
        <v>8.92</v>
      </c>
      <c r="G43">
        <v>66.89</v>
      </c>
      <c r="H43">
        <v>0.91</v>
      </c>
      <c r="I43">
        <v>8</v>
      </c>
      <c r="J43">
        <v>220.57</v>
      </c>
      <c r="K43">
        <v>55.27</v>
      </c>
      <c r="L43">
        <v>11.25</v>
      </c>
      <c r="M43">
        <v>6</v>
      </c>
      <c r="N43">
        <v>49.05</v>
      </c>
      <c r="O43">
        <v>27438.03</v>
      </c>
      <c r="P43">
        <v>109.8</v>
      </c>
      <c r="Q43">
        <v>453.17</v>
      </c>
      <c r="R43">
        <v>37.03</v>
      </c>
      <c r="S43">
        <v>28.65</v>
      </c>
      <c r="T43">
        <v>3481.07</v>
      </c>
      <c r="U43">
        <v>0.77</v>
      </c>
      <c r="V43">
        <v>0.91</v>
      </c>
      <c r="W43">
        <v>0.1</v>
      </c>
      <c r="X43">
        <v>0.2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8.470000000000001</v>
      </c>
      <c r="E44">
        <v>11.81</v>
      </c>
      <c r="F44">
        <v>8.92</v>
      </c>
      <c r="G44">
        <v>66.88</v>
      </c>
      <c r="H44">
        <v>0.92</v>
      </c>
      <c r="I44">
        <v>8</v>
      </c>
      <c r="J44">
        <v>220.99</v>
      </c>
      <c r="K44">
        <v>55.27</v>
      </c>
      <c r="L44">
        <v>11.5</v>
      </c>
      <c r="M44">
        <v>6</v>
      </c>
      <c r="N44">
        <v>49.21</v>
      </c>
      <c r="O44">
        <v>27489.03</v>
      </c>
      <c r="P44">
        <v>109.49</v>
      </c>
      <c r="Q44">
        <v>453.17</v>
      </c>
      <c r="R44">
        <v>37.03</v>
      </c>
      <c r="S44">
        <v>28.65</v>
      </c>
      <c r="T44">
        <v>3479.89</v>
      </c>
      <c r="U44">
        <v>0.77</v>
      </c>
      <c r="V44">
        <v>0.91</v>
      </c>
      <c r="W44">
        <v>0.09</v>
      </c>
      <c r="X44">
        <v>0.2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8.473800000000001</v>
      </c>
      <c r="E45">
        <v>11.8</v>
      </c>
      <c r="F45">
        <v>8.91</v>
      </c>
      <c r="G45">
        <v>66.84</v>
      </c>
      <c r="H45">
        <v>0.9399999999999999</v>
      </c>
      <c r="I45">
        <v>8</v>
      </c>
      <c r="J45">
        <v>221.4</v>
      </c>
      <c r="K45">
        <v>55.27</v>
      </c>
      <c r="L45">
        <v>11.75</v>
      </c>
      <c r="M45">
        <v>6</v>
      </c>
      <c r="N45">
        <v>49.38</v>
      </c>
      <c r="O45">
        <v>27540.09</v>
      </c>
      <c r="P45">
        <v>108.96</v>
      </c>
      <c r="Q45">
        <v>453.17</v>
      </c>
      <c r="R45">
        <v>36.81</v>
      </c>
      <c r="S45">
        <v>28.65</v>
      </c>
      <c r="T45">
        <v>3371.79</v>
      </c>
      <c r="U45">
        <v>0.78</v>
      </c>
      <c r="V45">
        <v>0.91</v>
      </c>
      <c r="W45">
        <v>0.09</v>
      </c>
      <c r="X45">
        <v>0.19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8.488</v>
      </c>
      <c r="E46">
        <v>11.78</v>
      </c>
      <c r="F46">
        <v>8.890000000000001</v>
      </c>
      <c r="G46">
        <v>66.69</v>
      </c>
      <c r="H46">
        <v>0.96</v>
      </c>
      <c r="I46">
        <v>8</v>
      </c>
      <c r="J46">
        <v>221.81</v>
      </c>
      <c r="K46">
        <v>55.27</v>
      </c>
      <c r="L46">
        <v>12</v>
      </c>
      <c r="M46">
        <v>6</v>
      </c>
      <c r="N46">
        <v>49.54</v>
      </c>
      <c r="O46">
        <v>27591.21</v>
      </c>
      <c r="P46">
        <v>108.17</v>
      </c>
      <c r="Q46">
        <v>453.18</v>
      </c>
      <c r="R46">
        <v>36</v>
      </c>
      <c r="S46">
        <v>28.65</v>
      </c>
      <c r="T46">
        <v>2965.81</v>
      </c>
      <c r="U46">
        <v>0.8</v>
      </c>
      <c r="V46">
        <v>0.91</v>
      </c>
      <c r="W46">
        <v>0.1</v>
      </c>
      <c r="X46">
        <v>0.17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8.4962</v>
      </c>
      <c r="E47">
        <v>11.77</v>
      </c>
      <c r="F47">
        <v>8.880000000000001</v>
      </c>
      <c r="G47">
        <v>66.61</v>
      </c>
      <c r="H47">
        <v>0.98</v>
      </c>
      <c r="I47">
        <v>8</v>
      </c>
      <c r="J47">
        <v>222.23</v>
      </c>
      <c r="K47">
        <v>55.27</v>
      </c>
      <c r="L47">
        <v>12.25</v>
      </c>
      <c r="M47">
        <v>6</v>
      </c>
      <c r="N47">
        <v>49.71</v>
      </c>
      <c r="O47">
        <v>27642.51</v>
      </c>
      <c r="P47">
        <v>107.59</v>
      </c>
      <c r="Q47">
        <v>453.18</v>
      </c>
      <c r="R47">
        <v>35.87</v>
      </c>
      <c r="S47">
        <v>28.65</v>
      </c>
      <c r="T47">
        <v>2899.4</v>
      </c>
      <c r="U47">
        <v>0.8</v>
      </c>
      <c r="V47">
        <v>0.92</v>
      </c>
      <c r="W47">
        <v>0.09</v>
      </c>
      <c r="X47">
        <v>0.16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8.451700000000001</v>
      </c>
      <c r="E48">
        <v>11.83</v>
      </c>
      <c r="F48">
        <v>8.94</v>
      </c>
      <c r="G48">
        <v>67.06999999999999</v>
      </c>
      <c r="H48">
        <v>1</v>
      </c>
      <c r="I48">
        <v>8</v>
      </c>
      <c r="J48">
        <v>222.65</v>
      </c>
      <c r="K48">
        <v>55.27</v>
      </c>
      <c r="L48">
        <v>12.5</v>
      </c>
      <c r="M48">
        <v>6</v>
      </c>
      <c r="N48">
        <v>49.87</v>
      </c>
      <c r="O48">
        <v>27693.75</v>
      </c>
      <c r="P48">
        <v>107.8</v>
      </c>
      <c r="Q48">
        <v>453.17</v>
      </c>
      <c r="R48">
        <v>37.99</v>
      </c>
      <c r="S48">
        <v>28.65</v>
      </c>
      <c r="T48">
        <v>3959.61</v>
      </c>
      <c r="U48">
        <v>0.75</v>
      </c>
      <c r="V48">
        <v>0.91</v>
      </c>
      <c r="W48">
        <v>0.09</v>
      </c>
      <c r="X48">
        <v>0.22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8.514900000000001</v>
      </c>
      <c r="E49">
        <v>11.74</v>
      </c>
      <c r="F49">
        <v>8.9</v>
      </c>
      <c r="G49">
        <v>76.25</v>
      </c>
      <c r="H49">
        <v>1.02</v>
      </c>
      <c r="I49">
        <v>7</v>
      </c>
      <c r="J49">
        <v>223.06</v>
      </c>
      <c r="K49">
        <v>55.27</v>
      </c>
      <c r="L49">
        <v>12.75</v>
      </c>
      <c r="M49">
        <v>5</v>
      </c>
      <c r="N49">
        <v>50.04</v>
      </c>
      <c r="O49">
        <v>27745.04</v>
      </c>
      <c r="P49">
        <v>106.7</v>
      </c>
      <c r="Q49">
        <v>453.17</v>
      </c>
      <c r="R49">
        <v>36.33</v>
      </c>
      <c r="S49">
        <v>28.65</v>
      </c>
      <c r="T49">
        <v>3134.99</v>
      </c>
      <c r="U49">
        <v>0.79</v>
      </c>
      <c r="V49">
        <v>0.91</v>
      </c>
      <c r="W49">
        <v>0.09</v>
      </c>
      <c r="X49">
        <v>0.18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8.516299999999999</v>
      </c>
      <c r="E50">
        <v>11.74</v>
      </c>
      <c r="F50">
        <v>8.890000000000001</v>
      </c>
      <c r="G50">
        <v>76.23</v>
      </c>
      <c r="H50">
        <v>1.03</v>
      </c>
      <c r="I50">
        <v>7</v>
      </c>
      <c r="J50">
        <v>223.48</v>
      </c>
      <c r="K50">
        <v>55.27</v>
      </c>
      <c r="L50">
        <v>13</v>
      </c>
      <c r="M50">
        <v>5</v>
      </c>
      <c r="N50">
        <v>50.21</v>
      </c>
      <c r="O50">
        <v>27796.39</v>
      </c>
      <c r="P50">
        <v>106.62</v>
      </c>
      <c r="Q50">
        <v>453.17</v>
      </c>
      <c r="R50">
        <v>36.27</v>
      </c>
      <c r="S50">
        <v>28.65</v>
      </c>
      <c r="T50">
        <v>3107.04</v>
      </c>
      <c r="U50">
        <v>0.79</v>
      </c>
      <c r="V50">
        <v>0.91</v>
      </c>
      <c r="W50">
        <v>0.09</v>
      </c>
      <c r="X50">
        <v>0.17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8.520899999999999</v>
      </c>
      <c r="E51">
        <v>11.74</v>
      </c>
      <c r="F51">
        <v>8.890000000000001</v>
      </c>
      <c r="G51">
        <v>76.18000000000001</v>
      </c>
      <c r="H51">
        <v>1.05</v>
      </c>
      <c r="I51">
        <v>7</v>
      </c>
      <c r="J51">
        <v>223.89</v>
      </c>
      <c r="K51">
        <v>55.27</v>
      </c>
      <c r="L51">
        <v>13.25</v>
      </c>
      <c r="M51">
        <v>5</v>
      </c>
      <c r="N51">
        <v>50.37</v>
      </c>
      <c r="O51">
        <v>27847.8</v>
      </c>
      <c r="P51">
        <v>106.44</v>
      </c>
      <c r="Q51">
        <v>453.17</v>
      </c>
      <c r="R51">
        <v>36.09</v>
      </c>
      <c r="S51">
        <v>28.65</v>
      </c>
      <c r="T51">
        <v>3016.87</v>
      </c>
      <c r="U51">
        <v>0.79</v>
      </c>
      <c r="V51">
        <v>0.91</v>
      </c>
      <c r="W51">
        <v>0.09</v>
      </c>
      <c r="X51">
        <v>0.17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8.517899999999999</v>
      </c>
      <c r="E52">
        <v>11.74</v>
      </c>
      <c r="F52">
        <v>8.890000000000001</v>
      </c>
      <c r="G52">
        <v>76.20999999999999</v>
      </c>
      <c r="H52">
        <v>1.07</v>
      </c>
      <c r="I52">
        <v>7</v>
      </c>
      <c r="J52">
        <v>224.31</v>
      </c>
      <c r="K52">
        <v>55.27</v>
      </c>
      <c r="L52">
        <v>13.5</v>
      </c>
      <c r="M52">
        <v>5</v>
      </c>
      <c r="N52">
        <v>50.54</v>
      </c>
      <c r="O52">
        <v>27899.27</v>
      </c>
      <c r="P52">
        <v>105.94</v>
      </c>
      <c r="Q52">
        <v>453.18</v>
      </c>
      <c r="R52">
        <v>36.16</v>
      </c>
      <c r="S52">
        <v>28.65</v>
      </c>
      <c r="T52">
        <v>3048.38</v>
      </c>
      <c r="U52">
        <v>0.79</v>
      </c>
      <c r="V52">
        <v>0.91</v>
      </c>
      <c r="W52">
        <v>0.09</v>
      </c>
      <c r="X52">
        <v>0.17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8.5185</v>
      </c>
      <c r="E53">
        <v>11.74</v>
      </c>
      <c r="F53">
        <v>8.890000000000001</v>
      </c>
      <c r="G53">
        <v>76.2</v>
      </c>
      <c r="H53">
        <v>1.09</v>
      </c>
      <c r="I53">
        <v>7</v>
      </c>
      <c r="J53">
        <v>224.73</v>
      </c>
      <c r="K53">
        <v>55.27</v>
      </c>
      <c r="L53">
        <v>13.75</v>
      </c>
      <c r="M53">
        <v>5</v>
      </c>
      <c r="N53">
        <v>50.71</v>
      </c>
      <c r="O53">
        <v>27950.8</v>
      </c>
      <c r="P53">
        <v>105.44</v>
      </c>
      <c r="Q53">
        <v>453.17</v>
      </c>
      <c r="R53">
        <v>36.19</v>
      </c>
      <c r="S53">
        <v>28.65</v>
      </c>
      <c r="T53">
        <v>3064.7</v>
      </c>
      <c r="U53">
        <v>0.79</v>
      </c>
      <c r="V53">
        <v>0.91</v>
      </c>
      <c r="W53">
        <v>0.09</v>
      </c>
      <c r="X53">
        <v>0.17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8.520099999999999</v>
      </c>
      <c r="E54">
        <v>11.74</v>
      </c>
      <c r="F54">
        <v>8.890000000000001</v>
      </c>
      <c r="G54">
        <v>76.19</v>
      </c>
      <c r="H54">
        <v>1.11</v>
      </c>
      <c r="I54">
        <v>7</v>
      </c>
      <c r="J54">
        <v>225.15</v>
      </c>
      <c r="K54">
        <v>55.27</v>
      </c>
      <c r="L54">
        <v>14</v>
      </c>
      <c r="M54">
        <v>5</v>
      </c>
      <c r="N54">
        <v>50.88</v>
      </c>
      <c r="O54">
        <v>28002.38</v>
      </c>
      <c r="P54">
        <v>104.56</v>
      </c>
      <c r="Q54">
        <v>453.18</v>
      </c>
      <c r="R54">
        <v>36.1</v>
      </c>
      <c r="S54">
        <v>28.65</v>
      </c>
      <c r="T54">
        <v>3017.94</v>
      </c>
      <c r="U54">
        <v>0.79</v>
      </c>
      <c r="V54">
        <v>0.91</v>
      </c>
      <c r="W54">
        <v>0.09</v>
      </c>
      <c r="X54">
        <v>0.17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8.5282</v>
      </c>
      <c r="E55">
        <v>11.73</v>
      </c>
      <c r="F55">
        <v>8.880000000000001</v>
      </c>
      <c r="G55">
        <v>76.09</v>
      </c>
      <c r="H55">
        <v>1.12</v>
      </c>
      <c r="I55">
        <v>7</v>
      </c>
      <c r="J55">
        <v>225.57</v>
      </c>
      <c r="K55">
        <v>55.27</v>
      </c>
      <c r="L55">
        <v>14.25</v>
      </c>
      <c r="M55">
        <v>5</v>
      </c>
      <c r="N55">
        <v>51.04</v>
      </c>
      <c r="O55">
        <v>28054.03</v>
      </c>
      <c r="P55">
        <v>103.25</v>
      </c>
      <c r="Q55">
        <v>453.17</v>
      </c>
      <c r="R55">
        <v>35.62</v>
      </c>
      <c r="S55">
        <v>28.65</v>
      </c>
      <c r="T55">
        <v>2778.88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8.538500000000001</v>
      </c>
      <c r="E56">
        <v>11.71</v>
      </c>
      <c r="F56">
        <v>8.859999999999999</v>
      </c>
      <c r="G56">
        <v>75.97</v>
      </c>
      <c r="H56">
        <v>1.14</v>
      </c>
      <c r="I56">
        <v>7</v>
      </c>
      <c r="J56">
        <v>225.99</v>
      </c>
      <c r="K56">
        <v>55.27</v>
      </c>
      <c r="L56">
        <v>14.5</v>
      </c>
      <c r="M56">
        <v>5</v>
      </c>
      <c r="N56">
        <v>51.21</v>
      </c>
      <c r="O56">
        <v>28105.73</v>
      </c>
      <c r="P56">
        <v>101.96</v>
      </c>
      <c r="Q56">
        <v>453.18</v>
      </c>
      <c r="R56">
        <v>35.22</v>
      </c>
      <c r="S56">
        <v>28.65</v>
      </c>
      <c r="T56">
        <v>2577.63</v>
      </c>
      <c r="U56">
        <v>0.8100000000000001</v>
      </c>
      <c r="V56">
        <v>0.92</v>
      </c>
      <c r="W56">
        <v>0.09</v>
      </c>
      <c r="X56">
        <v>0.14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8.559799999999999</v>
      </c>
      <c r="E57">
        <v>11.68</v>
      </c>
      <c r="F57">
        <v>8.869999999999999</v>
      </c>
      <c r="G57">
        <v>88.73999999999999</v>
      </c>
      <c r="H57">
        <v>1.16</v>
      </c>
      <c r="I57">
        <v>6</v>
      </c>
      <c r="J57">
        <v>226.41</v>
      </c>
      <c r="K57">
        <v>55.27</v>
      </c>
      <c r="L57">
        <v>14.75</v>
      </c>
      <c r="M57">
        <v>4</v>
      </c>
      <c r="N57">
        <v>51.38</v>
      </c>
      <c r="O57">
        <v>28157.49</v>
      </c>
      <c r="P57">
        <v>101.67</v>
      </c>
      <c r="Q57">
        <v>453.19</v>
      </c>
      <c r="R57">
        <v>35.72</v>
      </c>
      <c r="S57">
        <v>28.65</v>
      </c>
      <c r="T57">
        <v>2837.04</v>
      </c>
      <c r="U57">
        <v>0.8</v>
      </c>
      <c r="V57">
        <v>0.92</v>
      </c>
      <c r="W57">
        <v>0.09</v>
      </c>
      <c r="X57">
        <v>0.15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8.5731</v>
      </c>
      <c r="E58">
        <v>11.66</v>
      </c>
      <c r="F58">
        <v>8.859999999999999</v>
      </c>
      <c r="G58">
        <v>88.56</v>
      </c>
      <c r="H58">
        <v>1.18</v>
      </c>
      <c r="I58">
        <v>6</v>
      </c>
      <c r="J58">
        <v>226.83</v>
      </c>
      <c r="K58">
        <v>55.27</v>
      </c>
      <c r="L58">
        <v>15</v>
      </c>
      <c r="M58">
        <v>4</v>
      </c>
      <c r="N58">
        <v>51.55</v>
      </c>
      <c r="O58">
        <v>28209.31</v>
      </c>
      <c r="P58">
        <v>101.62</v>
      </c>
      <c r="Q58">
        <v>453.17</v>
      </c>
      <c r="R58">
        <v>35.01</v>
      </c>
      <c r="S58">
        <v>28.65</v>
      </c>
      <c r="T58">
        <v>2478.69</v>
      </c>
      <c r="U58">
        <v>0.82</v>
      </c>
      <c r="V58">
        <v>0.92</v>
      </c>
      <c r="W58">
        <v>0.09</v>
      </c>
      <c r="X58">
        <v>0.14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8.571</v>
      </c>
      <c r="E59">
        <v>11.67</v>
      </c>
      <c r="F59">
        <v>8.859999999999999</v>
      </c>
      <c r="G59">
        <v>88.59</v>
      </c>
      <c r="H59">
        <v>1.19</v>
      </c>
      <c r="I59">
        <v>6</v>
      </c>
      <c r="J59">
        <v>227.25</v>
      </c>
      <c r="K59">
        <v>55.27</v>
      </c>
      <c r="L59">
        <v>15.25</v>
      </c>
      <c r="M59">
        <v>4</v>
      </c>
      <c r="N59">
        <v>51.72</v>
      </c>
      <c r="O59">
        <v>28261.2</v>
      </c>
      <c r="P59">
        <v>100.84</v>
      </c>
      <c r="Q59">
        <v>453.18</v>
      </c>
      <c r="R59">
        <v>35.15</v>
      </c>
      <c r="S59">
        <v>28.65</v>
      </c>
      <c r="T59">
        <v>2548.82</v>
      </c>
      <c r="U59">
        <v>0.82</v>
      </c>
      <c r="V59">
        <v>0.92</v>
      </c>
      <c r="W59">
        <v>0.09</v>
      </c>
      <c r="X59">
        <v>0.14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8.5678</v>
      </c>
      <c r="E60">
        <v>11.67</v>
      </c>
      <c r="F60">
        <v>8.859999999999999</v>
      </c>
      <c r="G60">
        <v>88.64</v>
      </c>
      <c r="H60">
        <v>1.21</v>
      </c>
      <c r="I60">
        <v>6</v>
      </c>
      <c r="J60">
        <v>227.67</v>
      </c>
      <c r="K60">
        <v>55.27</v>
      </c>
      <c r="L60">
        <v>15.5</v>
      </c>
      <c r="M60">
        <v>4</v>
      </c>
      <c r="N60">
        <v>51.9</v>
      </c>
      <c r="O60">
        <v>28313.14</v>
      </c>
      <c r="P60">
        <v>100.57</v>
      </c>
      <c r="Q60">
        <v>453.19</v>
      </c>
      <c r="R60">
        <v>35.29</v>
      </c>
      <c r="S60">
        <v>28.65</v>
      </c>
      <c r="T60">
        <v>2617.78</v>
      </c>
      <c r="U60">
        <v>0.8100000000000001</v>
      </c>
      <c r="V60">
        <v>0.92</v>
      </c>
      <c r="W60">
        <v>0.09</v>
      </c>
      <c r="X60">
        <v>0.14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8.5657</v>
      </c>
      <c r="E61">
        <v>11.67</v>
      </c>
      <c r="F61">
        <v>8.869999999999999</v>
      </c>
      <c r="G61">
        <v>88.66</v>
      </c>
      <c r="H61">
        <v>1.23</v>
      </c>
      <c r="I61">
        <v>6</v>
      </c>
      <c r="J61">
        <v>228.09</v>
      </c>
      <c r="K61">
        <v>55.27</v>
      </c>
      <c r="L61">
        <v>15.75</v>
      </c>
      <c r="M61">
        <v>3</v>
      </c>
      <c r="N61">
        <v>52.07</v>
      </c>
      <c r="O61">
        <v>28365.14</v>
      </c>
      <c r="P61">
        <v>100.06</v>
      </c>
      <c r="Q61">
        <v>453.17</v>
      </c>
      <c r="R61">
        <v>35.35</v>
      </c>
      <c r="S61">
        <v>28.65</v>
      </c>
      <c r="T61">
        <v>2649.28</v>
      </c>
      <c r="U61">
        <v>0.8100000000000001</v>
      </c>
      <c r="V61">
        <v>0.92</v>
      </c>
      <c r="W61">
        <v>0.09</v>
      </c>
      <c r="X61">
        <v>0.15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8.571400000000001</v>
      </c>
      <c r="E62">
        <v>11.67</v>
      </c>
      <c r="F62">
        <v>8.859999999999999</v>
      </c>
      <c r="G62">
        <v>88.59</v>
      </c>
      <c r="H62">
        <v>1.24</v>
      </c>
      <c r="I62">
        <v>6</v>
      </c>
      <c r="J62">
        <v>228.51</v>
      </c>
      <c r="K62">
        <v>55.27</v>
      </c>
      <c r="L62">
        <v>16</v>
      </c>
      <c r="M62">
        <v>2</v>
      </c>
      <c r="N62">
        <v>52.24</v>
      </c>
      <c r="O62">
        <v>28417.2</v>
      </c>
      <c r="P62">
        <v>99.83</v>
      </c>
      <c r="Q62">
        <v>453.17</v>
      </c>
      <c r="R62">
        <v>35.05</v>
      </c>
      <c r="S62">
        <v>28.65</v>
      </c>
      <c r="T62">
        <v>2498.84</v>
      </c>
      <c r="U62">
        <v>0.82</v>
      </c>
      <c r="V62">
        <v>0.92</v>
      </c>
      <c r="W62">
        <v>0.09</v>
      </c>
      <c r="X62">
        <v>0.14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8.573499999999999</v>
      </c>
      <c r="E63">
        <v>11.66</v>
      </c>
      <c r="F63">
        <v>8.859999999999999</v>
      </c>
      <c r="G63">
        <v>88.56</v>
      </c>
      <c r="H63">
        <v>1.26</v>
      </c>
      <c r="I63">
        <v>6</v>
      </c>
      <c r="J63">
        <v>228.93</v>
      </c>
      <c r="K63">
        <v>55.27</v>
      </c>
      <c r="L63">
        <v>16.25</v>
      </c>
      <c r="M63">
        <v>1</v>
      </c>
      <c r="N63">
        <v>52.41</v>
      </c>
      <c r="O63">
        <v>28469.32</v>
      </c>
      <c r="P63">
        <v>99.59</v>
      </c>
      <c r="Q63">
        <v>453.17</v>
      </c>
      <c r="R63">
        <v>34.88</v>
      </c>
      <c r="S63">
        <v>28.65</v>
      </c>
      <c r="T63">
        <v>2415.47</v>
      </c>
      <c r="U63">
        <v>0.82</v>
      </c>
      <c r="V63">
        <v>0.92</v>
      </c>
      <c r="W63">
        <v>0.09</v>
      </c>
      <c r="X63">
        <v>0.14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8.573499999999999</v>
      </c>
      <c r="E64">
        <v>11.66</v>
      </c>
      <c r="F64">
        <v>8.859999999999999</v>
      </c>
      <c r="G64">
        <v>88.56</v>
      </c>
      <c r="H64">
        <v>1.28</v>
      </c>
      <c r="I64">
        <v>6</v>
      </c>
      <c r="J64">
        <v>229.36</v>
      </c>
      <c r="K64">
        <v>55.27</v>
      </c>
      <c r="L64">
        <v>16.5</v>
      </c>
      <c r="M64">
        <v>1</v>
      </c>
      <c r="N64">
        <v>52.58</v>
      </c>
      <c r="O64">
        <v>28521.51</v>
      </c>
      <c r="P64">
        <v>99.47</v>
      </c>
      <c r="Q64">
        <v>453.17</v>
      </c>
      <c r="R64">
        <v>34.92</v>
      </c>
      <c r="S64">
        <v>28.65</v>
      </c>
      <c r="T64">
        <v>2437.36</v>
      </c>
      <c r="U64">
        <v>0.82</v>
      </c>
      <c r="V64">
        <v>0.92</v>
      </c>
      <c r="W64">
        <v>0.09</v>
      </c>
      <c r="X64">
        <v>0.14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8.5722</v>
      </c>
      <c r="E65">
        <v>11.67</v>
      </c>
      <c r="F65">
        <v>8.859999999999999</v>
      </c>
      <c r="G65">
        <v>88.58</v>
      </c>
      <c r="H65">
        <v>1.3</v>
      </c>
      <c r="I65">
        <v>6</v>
      </c>
      <c r="J65">
        <v>229.78</v>
      </c>
      <c r="K65">
        <v>55.27</v>
      </c>
      <c r="L65">
        <v>16.75</v>
      </c>
      <c r="M65">
        <v>0</v>
      </c>
      <c r="N65">
        <v>52.76</v>
      </c>
      <c r="O65">
        <v>28573.75</v>
      </c>
      <c r="P65">
        <v>99.63</v>
      </c>
      <c r="Q65">
        <v>453.17</v>
      </c>
      <c r="R65">
        <v>34.94</v>
      </c>
      <c r="S65">
        <v>28.65</v>
      </c>
      <c r="T65">
        <v>2443.76</v>
      </c>
      <c r="U65">
        <v>0.82</v>
      </c>
      <c r="V65">
        <v>0.92</v>
      </c>
      <c r="W65">
        <v>0.09</v>
      </c>
      <c r="X65">
        <v>0.14</v>
      </c>
      <c r="Y65">
        <v>1</v>
      </c>
      <c r="Z6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6.5102</v>
      </c>
      <c r="E2">
        <v>15.36</v>
      </c>
      <c r="F2">
        <v>11.11</v>
      </c>
      <c r="G2">
        <v>8.029999999999999</v>
      </c>
      <c r="H2">
        <v>0.14</v>
      </c>
      <c r="I2">
        <v>83</v>
      </c>
      <c r="J2">
        <v>124.63</v>
      </c>
      <c r="K2">
        <v>45</v>
      </c>
      <c r="L2">
        <v>1</v>
      </c>
      <c r="M2">
        <v>81</v>
      </c>
      <c r="N2">
        <v>18.64</v>
      </c>
      <c r="O2">
        <v>15605.44</v>
      </c>
      <c r="P2">
        <v>113.58</v>
      </c>
      <c r="Q2">
        <v>453.34</v>
      </c>
      <c r="R2">
        <v>108.4</v>
      </c>
      <c r="S2">
        <v>28.65</v>
      </c>
      <c r="T2">
        <v>38790.14</v>
      </c>
      <c r="U2">
        <v>0.26</v>
      </c>
      <c r="V2">
        <v>0.73</v>
      </c>
      <c r="W2">
        <v>0.21</v>
      </c>
      <c r="X2">
        <v>2.38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7.0096</v>
      </c>
      <c r="E3">
        <v>14.27</v>
      </c>
      <c r="F3">
        <v>10.52</v>
      </c>
      <c r="G3">
        <v>10.02</v>
      </c>
      <c r="H3">
        <v>0.18</v>
      </c>
      <c r="I3">
        <v>63</v>
      </c>
      <c r="J3">
        <v>124.96</v>
      </c>
      <c r="K3">
        <v>45</v>
      </c>
      <c r="L3">
        <v>1.25</v>
      </c>
      <c r="M3">
        <v>61</v>
      </c>
      <c r="N3">
        <v>18.71</v>
      </c>
      <c r="O3">
        <v>15645.96</v>
      </c>
      <c r="P3">
        <v>106.73</v>
      </c>
      <c r="Q3">
        <v>453.27</v>
      </c>
      <c r="R3">
        <v>89.56</v>
      </c>
      <c r="S3">
        <v>28.65</v>
      </c>
      <c r="T3">
        <v>29471.62</v>
      </c>
      <c r="U3">
        <v>0.32</v>
      </c>
      <c r="V3">
        <v>0.77</v>
      </c>
      <c r="W3">
        <v>0.18</v>
      </c>
      <c r="X3">
        <v>1.8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7.3974</v>
      </c>
      <c r="E4">
        <v>13.52</v>
      </c>
      <c r="F4">
        <v>10.11</v>
      </c>
      <c r="G4">
        <v>12.13</v>
      </c>
      <c r="H4">
        <v>0.21</v>
      </c>
      <c r="I4">
        <v>50</v>
      </c>
      <c r="J4">
        <v>125.29</v>
      </c>
      <c r="K4">
        <v>45</v>
      </c>
      <c r="L4">
        <v>1.5</v>
      </c>
      <c r="M4">
        <v>48</v>
      </c>
      <c r="N4">
        <v>18.79</v>
      </c>
      <c r="O4">
        <v>15686.51</v>
      </c>
      <c r="P4">
        <v>101.76</v>
      </c>
      <c r="Q4">
        <v>453.24</v>
      </c>
      <c r="R4">
        <v>75.78</v>
      </c>
      <c r="S4">
        <v>28.65</v>
      </c>
      <c r="T4">
        <v>22645.03</v>
      </c>
      <c r="U4">
        <v>0.38</v>
      </c>
      <c r="V4">
        <v>0.8</v>
      </c>
      <c r="W4">
        <v>0.16</v>
      </c>
      <c r="X4">
        <v>1.39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7.635</v>
      </c>
      <c r="E5">
        <v>13.1</v>
      </c>
      <c r="F5">
        <v>9.890000000000001</v>
      </c>
      <c r="G5">
        <v>14.13</v>
      </c>
      <c r="H5">
        <v>0.25</v>
      </c>
      <c r="I5">
        <v>42</v>
      </c>
      <c r="J5">
        <v>125.62</v>
      </c>
      <c r="K5">
        <v>45</v>
      </c>
      <c r="L5">
        <v>1.75</v>
      </c>
      <c r="M5">
        <v>40</v>
      </c>
      <c r="N5">
        <v>18.87</v>
      </c>
      <c r="O5">
        <v>15727.09</v>
      </c>
      <c r="P5">
        <v>98.76000000000001</v>
      </c>
      <c r="Q5">
        <v>453.28</v>
      </c>
      <c r="R5">
        <v>68.78</v>
      </c>
      <c r="S5">
        <v>28.65</v>
      </c>
      <c r="T5">
        <v>19187</v>
      </c>
      <c r="U5">
        <v>0.42</v>
      </c>
      <c r="V5">
        <v>0.82</v>
      </c>
      <c r="W5">
        <v>0.15</v>
      </c>
      <c r="X5">
        <v>1.17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7.8305</v>
      </c>
      <c r="E6">
        <v>12.77</v>
      </c>
      <c r="F6">
        <v>9.720000000000001</v>
      </c>
      <c r="G6">
        <v>16.2</v>
      </c>
      <c r="H6">
        <v>0.28</v>
      </c>
      <c r="I6">
        <v>36</v>
      </c>
      <c r="J6">
        <v>125.95</v>
      </c>
      <c r="K6">
        <v>45</v>
      </c>
      <c r="L6">
        <v>2</v>
      </c>
      <c r="M6">
        <v>34</v>
      </c>
      <c r="N6">
        <v>18.95</v>
      </c>
      <c r="O6">
        <v>15767.7</v>
      </c>
      <c r="P6">
        <v>96.23</v>
      </c>
      <c r="Q6">
        <v>453.21</v>
      </c>
      <c r="R6">
        <v>63.09</v>
      </c>
      <c r="S6">
        <v>28.65</v>
      </c>
      <c r="T6">
        <v>16370.09</v>
      </c>
      <c r="U6">
        <v>0.45</v>
      </c>
      <c r="V6">
        <v>0.84</v>
      </c>
      <c r="W6">
        <v>0.14</v>
      </c>
      <c r="X6">
        <v>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8.011900000000001</v>
      </c>
      <c r="E7">
        <v>12.48</v>
      </c>
      <c r="F7">
        <v>9.56</v>
      </c>
      <c r="G7">
        <v>18.5</v>
      </c>
      <c r="H7">
        <v>0.31</v>
      </c>
      <c r="I7">
        <v>31</v>
      </c>
      <c r="J7">
        <v>126.28</v>
      </c>
      <c r="K7">
        <v>45</v>
      </c>
      <c r="L7">
        <v>2.25</v>
      </c>
      <c r="M7">
        <v>29</v>
      </c>
      <c r="N7">
        <v>19.03</v>
      </c>
      <c r="O7">
        <v>15808.34</v>
      </c>
      <c r="P7">
        <v>93.84</v>
      </c>
      <c r="Q7">
        <v>453.17</v>
      </c>
      <c r="R7">
        <v>57.81</v>
      </c>
      <c r="S7">
        <v>28.65</v>
      </c>
      <c r="T7">
        <v>13752.81</v>
      </c>
      <c r="U7">
        <v>0.5</v>
      </c>
      <c r="V7">
        <v>0.85</v>
      </c>
      <c r="W7">
        <v>0.13</v>
      </c>
      <c r="X7">
        <v>0.84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8.2395</v>
      </c>
      <c r="E8">
        <v>12.14</v>
      </c>
      <c r="F8">
        <v>9.31</v>
      </c>
      <c r="G8">
        <v>20.7</v>
      </c>
      <c r="H8">
        <v>0.35</v>
      </c>
      <c r="I8">
        <v>27</v>
      </c>
      <c r="J8">
        <v>126.61</v>
      </c>
      <c r="K8">
        <v>45</v>
      </c>
      <c r="L8">
        <v>2.5</v>
      </c>
      <c r="M8">
        <v>25</v>
      </c>
      <c r="N8">
        <v>19.11</v>
      </c>
      <c r="O8">
        <v>15849</v>
      </c>
      <c r="P8">
        <v>90.44</v>
      </c>
      <c r="Q8">
        <v>453.2</v>
      </c>
      <c r="R8">
        <v>49.7</v>
      </c>
      <c r="S8">
        <v>28.65</v>
      </c>
      <c r="T8">
        <v>9722.280000000001</v>
      </c>
      <c r="U8">
        <v>0.58</v>
      </c>
      <c r="V8">
        <v>0.87</v>
      </c>
      <c r="W8">
        <v>0.12</v>
      </c>
      <c r="X8">
        <v>0.59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8.194699999999999</v>
      </c>
      <c r="E9">
        <v>12.2</v>
      </c>
      <c r="F9">
        <v>9.43</v>
      </c>
      <c r="G9">
        <v>22.64</v>
      </c>
      <c r="H9">
        <v>0.38</v>
      </c>
      <c r="I9">
        <v>25</v>
      </c>
      <c r="J9">
        <v>126.94</v>
      </c>
      <c r="K9">
        <v>45</v>
      </c>
      <c r="L9">
        <v>2.75</v>
      </c>
      <c r="M9">
        <v>23</v>
      </c>
      <c r="N9">
        <v>19.19</v>
      </c>
      <c r="O9">
        <v>15889.69</v>
      </c>
      <c r="P9">
        <v>91.27</v>
      </c>
      <c r="Q9">
        <v>453.22</v>
      </c>
      <c r="R9">
        <v>54</v>
      </c>
      <c r="S9">
        <v>28.65</v>
      </c>
      <c r="T9">
        <v>11877.59</v>
      </c>
      <c r="U9">
        <v>0.53</v>
      </c>
      <c r="V9">
        <v>0.86</v>
      </c>
      <c r="W9">
        <v>0.12</v>
      </c>
      <c r="X9">
        <v>0.71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8.265599999999999</v>
      </c>
      <c r="E10">
        <v>12.1</v>
      </c>
      <c r="F10">
        <v>9.380000000000001</v>
      </c>
      <c r="G10">
        <v>24.47</v>
      </c>
      <c r="H10">
        <v>0.42</v>
      </c>
      <c r="I10">
        <v>23</v>
      </c>
      <c r="J10">
        <v>127.27</v>
      </c>
      <c r="K10">
        <v>45</v>
      </c>
      <c r="L10">
        <v>3</v>
      </c>
      <c r="M10">
        <v>21</v>
      </c>
      <c r="N10">
        <v>19.27</v>
      </c>
      <c r="O10">
        <v>15930.42</v>
      </c>
      <c r="P10">
        <v>90.05</v>
      </c>
      <c r="Q10">
        <v>453.2</v>
      </c>
      <c r="R10">
        <v>52.14</v>
      </c>
      <c r="S10">
        <v>28.65</v>
      </c>
      <c r="T10">
        <v>10961.58</v>
      </c>
      <c r="U10">
        <v>0.55</v>
      </c>
      <c r="V10">
        <v>0.87</v>
      </c>
      <c r="W10">
        <v>0.12</v>
      </c>
      <c r="X10">
        <v>0.66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8.3538</v>
      </c>
      <c r="E11">
        <v>11.97</v>
      </c>
      <c r="F11">
        <v>9.300000000000001</v>
      </c>
      <c r="G11">
        <v>26.58</v>
      </c>
      <c r="H11">
        <v>0.45</v>
      </c>
      <c r="I11">
        <v>21</v>
      </c>
      <c r="J11">
        <v>127.6</v>
      </c>
      <c r="K11">
        <v>45</v>
      </c>
      <c r="L11">
        <v>3.25</v>
      </c>
      <c r="M11">
        <v>19</v>
      </c>
      <c r="N11">
        <v>19.35</v>
      </c>
      <c r="O11">
        <v>15971.17</v>
      </c>
      <c r="P11">
        <v>88.25</v>
      </c>
      <c r="Q11">
        <v>453.21</v>
      </c>
      <c r="R11">
        <v>49.61</v>
      </c>
      <c r="S11">
        <v>28.65</v>
      </c>
      <c r="T11">
        <v>9707.23</v>
      </c>
      <c r="U11">
        <v>0.58</v>
      </c>
      <c r="V11">
        <v>0.87</v>
      </c>
      <c r="W11">
        <v>0.11</v>
      </c>
      <c r="X11">
        <v>0.58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8.4382</v>
      </c>
      <c r="E12">
        <v>11.85</v>
      </c>
      <c r="F12">
        <v>9.23</v>
      </c>
      <c r="G12">
        <v>29.16</v>
      </c>
      <c r="H12">
        <v>0.48</v>
      </c>
      <c r="I12">
        <v>19</v>
      </c>
      <c r="J12">
        <v>127.93</v>
      </c>
      <c r="K12">
        <v>45</v>
      </c>
      <c r="L12">
        <v>3.5</v>
      </c>
      <c r="M12">
        <v>17</v>
      </c>
      <c r="N12">
        <v>19.43</v>
      </c>
      <c r="O12">
        <v>16011.95</v>
      </c>
      <c r="P12">
        <v>86.97</v>
      </c>
      <c r="Q12">
        <v>453.17</v>
      </c>
      <c r="R12">
        <v>47.37</v>
      </c>
      <c r="S12">
        <v>28.65</v>
      </c>
      <c r="T12">
        <v>8592.940000000001</v>
      </c>
      <c r="U12">
        <v>0.6</v>
      </c>
      <c r="V12">
        <v>0.88</v>
      </c>
      <c r="W12">
        <v>0.11</v>
      </c>
      <c r="X12">
        <v>0.51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8.464399999999999</v>
      </c>
      <c r="E13">
        <v>11.81</v>
      </c>
      <c r="F13">
        <v>9.220000000000001</v>
      </c>
      <c r="G13">
        <v>30.74</v>
      </c>
      <c r="H13">
        <v>0.52</v>
      </c>
      <c r="I13">
        <v>18</v>
      </c>
      <c r="J13">
        <v>128.26</v>
      </c>
      <c r="K13">
        <v>45</v>
      </c>
      <c r="L13">
        <v>3.75</v>
      </c>
      <c r="M13">
        <v>16</v>
      </c>
      <c r="N13">
        <v>19.51</v>
      </c>
      <c r="O13">
        <v>16052.76</v>
      </c>
      <c r="P13">
        <v>85.93000000000001</v>
      </c>
      <c r="Q13">
        <v>453.2</v>
      </c>
      <c r="R13">
        <v>47.01</v>
      </c>
      <c r="S13">
        <v>28.65</v>
      </c>
      <c r="T13">
        <v>8419.16</v>
      </c>
      <c r="U13">
        <v>0.61</v>
      </c>
      <c r="V13">
        <v>0.88</v>
      </c>
      <c r="W13">
        <v>0.11</v>
      </c>
      <c r="X13">
        <v>0.5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8.5185</v>
      </c>
      <c r="E14">
        <v>11.74</v>
      </c>
      <c r="F14">
        <v>9.17</v>
      </c>
      <c r="G14">
        <v>32.37</v>
      </c>
      <c r="H14">
        <v>0.55</v>
      </c>
      <c r="I14">
        <v>17</v>
      </c>
      <c r="J14">
        <v>128.59</v>
      </c>
      <c r="K14">
        <v>45</v>
      </c>
      <c r="L14">
        <v>4</v>
      </c>
      <c r="M14">
        <v>15</v>
      </c>
      <c r="N14">
        <v>19.59</v>
      </c>
      <c r="O14">
        <v>16093.6</v>
      </c>
      <c r="P14">
        <v>84.68000000000001</v>
      </c>
      <c r="Q14">
        <v>453.19</v>
      </c>
      <c r="R14">
        <v>45.42</v>
      </c>
      <c r="S14">
        <v>28.65</v>
      </c>
      <c r="T14">
        <v>7628.67</v>
      </c>
      <c r="U14">
        <v>0.63</v>
      </c>
      <c r="V14">
        <v>0.89</v>
      </c>
      <c r="W14">
        <v>0.11</v>
      </c>
      <c r="X14">
        <v>0.45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8.603400000000001</v>
      </c>
      <c r="E15">
        <v>11.62</v>
      </c>
      <c r="F15">
        <v>9.109999999999999</v>
      </c>
      <c r="G15">
        <v>36.43</v>
      </c>
      <c r="H15">
        <v>0.58</v>
      </c>
      <c r="I15">
        <v>15</v>
      </c>
      <c r="J15">
        <v>128.92</v>
      </c>
      <c r="K15">
        <v>45</v>
      </c>
      <c r="L15">
        <v>4.25</v>
      </c>
      <c r="M15">
        <v>13</v>
      </c>
      <c r="N15">
        <v>19.68</v>
      </c>
      <c r="O15">
        <v>16134.46</v>
      </c>
      <c r="P15">
        <v>82.70999999999999</v>
      </c>
      <c r="Q15">
        <v>453.19</v>
      </c>
      <c r="R15">
        <v>43.19</v>
      </c>
      <c r="S15">
        <v>28.65</v>
      </c>
      <c r="T15">
        <v>6522.57</v>
      </c>
      <c r="U15">
        <v>0.66</v>
      </c>
      <c r="V15">
        <v>0.89</v>
      </c>
      <c r="W15">
        <v>0.11</v>
      </c>
      <c r="X15">
        <v>0.39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8.6835</v>
      </c>
      <c r="E16">
        <v>11.52</v>
      </c>
      <c r="F16">
        <v>9.029999999999999</v>
      </c>
      <c r="G16">
        <v>38.68</v>
      </c>
      <c r="H16">
        <v>0.62</v>
      </c>
      <c r="I16">
        <v>14</v>
      </c>
      <c r="J16">
        <v>129.25</v>
      </c>
      <c r="K16">
        <v>45</v>
      </c>
      <c r="L16">
        <v>4.5</v>
      </c>
      <c r="M16">
        <v>12</v>
      </c>
      <c r="N16">
        <v>19.76</v>
      </c>
      <c r="O16">
        <v>16175.36</v>
      </c>
      <c r="P16">
        <v>81.2</v>
      </c>
      <c r="Q16">
        <v>453.21</v>
      </c>
      <c r="R16">
        <v>40.22</v>
      </c>
      <c r="S16">
        <v>28.65</v>
      </c>
      <c r="T16">
        <v>5044.32</v>
      </c>
      <c r="U16">
        <v>0.71</v>
      </c>
      <c r="V16">
        <v>0.9</v>
      </c>
      <c r="W16">
        <v>0.11</v>
      </c>
      <c r="X16">
        <v>0.31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8.585100000000001</v>
      </c>
      <c r="E17">
        <v>11.65</v>
      </c>
      <c r="F17">
        <v>9.16</v>
      </c>
      <c r="G17">
        <v>39.25</v>
      </c>
      <c r="H17">
        <v>0.65</v>
      </c>
      <c r="I17">
        <v>14</v>
      </c>
      <c r="J17">
        <v>129.59</v>
      </c>
      <c r="K17">
        <v>45</v>
      </c>
      <c r="L17">
        <v>4.75</v>
      </c>
      <c r="M17">
        <v>12</v>
      </c>
      <c r="N17">
        <v>19.84</v>
      </c>
      <c r="O17">
        <v>16216.29</v>
      </c>
      <c r="P17">
        <v>81.98999999999999</v>
      </c>
      <c r="Q17">
        <v>453.17</v>
      </c>
      <c r="R17">
        <v>45.24</v>
      </c>
      <c r="S17">
        <v>28.65</v>
      </c>
      <c r="T17">
        <v>7555.74</v>
      </c>
      <c r="U17">
        <v>0.63</v>
      </c>
      <c r="V17">
        <v>0.89</v>
      </c>
      <c r="W17">
        <v>0.1</v>
      </c>
      <c r="X17">
        <v>0.44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8.668200000000001</v>
      </c>
      <c r="E18">
        <v>11.54</v>
      </c>
      <c r="F18">
        <v>9.07</v>
      </c>
      <c r="G18">
        <v>41.87</v>
      </c>
      <c r="H18">
        <v>0.68</v>
      </c>
      <c r="I18">
        <v>13</v>
      </c>
      <c r="J18">
        <v>129.92</v>
      </c>
      <c r="K18">
        <v>45</v>
      </c>
      <c r="L18">
        <v>5</v>
      </c>
      <c r="M18">
        <v>11</v>
      </c>
      <c r="N18">
        <v>19.92</v>
      </c>
      <c r="O18">
        <v>16257.24</v>
      </c>
      <c r="P18">
        <v>80.31999999999999</v>
      </c>
      <c r="Q18">
        <v>453.24</v>
      </c>
      <c r="R18">
        <v>42.09</v>
      </c>
      <c r="S18">
        <v>28.65</v>
      </c>
      <c r="T18">
        <v>5983</v>
      </c>
      <c r="U18">
        <v>0.68</v>
      </c>
      <c r="V18">
        <v>0.9</v>
      </c>
      <c r="W18">
        <v>0.1</v>
      </c>
      <c r="X18">
        <v>0.35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8.716900000000001</v>
      </c>
      <c r="E19">
        <v>11.47</v>
      </c>
      <c r="F19">
        <v>9.029999999999999</v>
      </c>
      <c r="G19">
        <v>45.17</v>
      </c>
      <c r="H19">
        <v>0.71</v>
      </c>
      <c r="I19">
        <v>12</v>
      </c>
      <c r="J19">
        <v>130.25</v>
      </c>
      <c r="K19">
        <v>45</v>
      </c>
      <c r="L19">
        <v>5.25</v>
      </c>
      <c r="M19">
        <v>10</v>
      </c>
      <c r="N19">
        <v>20</v>
      </c>
      <c r="O19">
        <v>16298.23</v>
      </c>
      <c r="P19">
        <v>79.06999999999999</v>
      </c>
      <c r="Q19">
        <v>453.18</v>
      </c>
      <c r="R19">
        <v>40.9</v>
      </c>
      <c r="S19">
        <v>28.65</v>
      </c>
      <c r="T19">
        <v>5392.85</v>
      </c>
      <c r="U19">
        <v>0.7</v>
      </c>
      <c r="V19">
        <v>0.9</v>
      </c>
      <c r="W19">
        <v>0.1</v>
      </c>
      <c r="X19">
        <v>0.31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8.7011</v>
      </c>
      <c r="E20">
        <v>11.49</v>
      </c>
      <c r="F20">
        <v>9.050000000000001</v>
      </c>
      <c r="G20">
        <v>45.27</v>
      </c>
      <c r="H20">
        <v>0.74</v>
      </c>
      <c r="I20">
        <v>12</v>
      </c>
      <c r="J20">
        <v>130.58</v>
      </c>
      <c r="K20">
        <v>45</v>
      </c>
      <c r="L20">
        <v>5.5</v>
      </c>
      <c r="M20">
        <v>10</v>
      </c>
      <c r="N20">
        <v>20.09</v>
      </c>
      <c r="O20">
        <v>16339.24</v>
      </c>
      <c r="P20">
        <v>78.01000000000001</v>
      </c>
      <c r="Q20">
        <v>453.17</v>
      </c>
      <c r="R20">
        <v>41.49</v>
      </c>
      <c r="S20">
        <v>28.65</v>
      </c>
      <c r="T20">
        <v>5690.7</v>
      </c>
      <c r="U20">
        <v>0.6899999999999999</v>
      </c>
      <c r="V20">
        <v>0.9</v>
      </c>
      <c r="W20">
        <v>0.1</v>
      </c>
      <c r="X20">
        <v>0.33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8.7659</v>
      </c>
      <c r="E21">
        <v>11.41</v>
      </c>
      <c r="F21">
        <v>8.99</v>
      </c>
      <c r="G21">
        <v>49.06</v>
      </c>
      <c r="H21">
        <v>0.78</v>
      </c>
      <c r="I21">
        <v>11</v>
      </c>
      <c r="J21">
        <v>130.92</v>
      </c>
      <c r="K21">
        <v>45</v>
      </c>
      <c r="L21">
        <v>5.75</v>
      </c>
      <c r="M21">
        <v>9</v>
      </c>
      <c r="N21">
        <v>20.17</v>
      </c>
      <c r="O21">
        <v>16380.29</v>
      </c>
      <c r="P21">
        <v>76.59</v>
      </c>
      <c r="Q21">
        <v>453.22</v>
      </c>
      <c r="R21">
        <v>39.51</v>
      </c>
      <c r="S21">
        <v>28.65</v>
      </c>
      <c r="T21">
        <v>4706.72</v>
      </c>
      <c r="U21">
        <v>0.73</v>
      </c>
      <c r="V21">
        <v>0.9</v>
      </c>
      <c r="W21">
        <v>0.1</v>
      </c>
      <c r="X21">
        <v>0.27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8.8035</v>
      </c>
      <c r="E22">
        <v>11.36</v>
      </c>
      <c r="F22">
        <v>8.970000000000001</v>
      </c>
      <c r="G22">
        <v>53.83</v>
      </c>
      <c r="H22">
        <v>0.8100000000000001</v>
      </c>
      <c r="I22">
        <v>10</v>
      </c>
      <c r="J22">
        <v>131.25</v>
      </c>
      <c r="K22">
        <v>45</v>
      </c>
      <c r="L22">
        <v>6</v>
      </c>
      <c r="M22">
        <v>8</v>
      </c>
      <c r="N22">
        <v>20.25</v>
      </c>
      <c r="O22">
        <v>16421.36</v>
      </c>
      <c r="P22">
        <v>74.97</v>
      </c>
      <c r="Q22">
        <v>453.17</v>
      </c>
      <c r="R22">
        <v>38.71</v>
      </c>
      <c r="S22">
        <v>28.65</v>
      </c>
      <c r="T22">
        <v>4311.7</v>
      </c>
      <c r="U22">
        <v>0.74</v>
      </c>
      <c r="V22">
        <v>0.91</v>
      </c>
      <c r="W22">
        <v>0.1</v>
      </c>
      <c r="X22">
        <v>0.25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8.8383</v>
      </c>
      <c r="E23">
        <v>11.31</v>
      </c>
      <c r="F23">
        <v>8.93</v>
      </c>
      <c r="G23">
        <v>53.56</v>
      </c>
      <c r="H23">
        <v>0.84</v>
      </c>
      <c r="I23">
        <v>10</v>
      </c>
      <c r="J23">
        <v>131.58</v>
      </c>
      <c r="K23">
        <v>45</v>
      </c>
      <c r="L23">
        <v>6.25</v>
      </c>
      <c r="M23">
        <v>7</v>
      </c>
      <c r="N23">
        <v>20.34</v>
      </c>
      <c r="O23">
        <v>16462.46</v>
      </c>
      <c r="P23">
        <v>73.63</v>
      </c>
      <c r="Q23">
        <v>453.19</v>
      </c>
      <c r="R23">
        <v>37.24</v>
      </c>
      <c r="S23">
        <v>28.65</v>
      </c>
      <c r="T23">
        <v>3572.6</v>
      </c>
      <c r="U23">
        <v>0.77</v>
      </c>
      <c r="V23">
        <v>0.91</v>
      </c>
      <c r="W23">
        <v>0.09</v>
      </c>
      <c r="X23">
        <v>0.21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8.8413</v>
      </c>
      <c r="E24">
        <v>11.31</v>
      </c>
      <c r="F24">
        <v>8.949999999999999</v>
      </c>
      <c r="G24">
        <v>59.66</v>
      </c>
      <c r="H24">
        <v>0.87</v>
      </c>
      <c r="I24">
        <v>9</v>
      </c>
      <c r="J24">
        <v>131.92</v>
      </c>
      <c r="K24">
        <v>45</v>
      </c>
      <c r="L24">
        <v>6.5</v>
      </c>
      <c r="M24">
        <v>6</v>
      </c>
      <c r="N24">
        <v>20.42</v>
      </c>
      <c r="O24">
        <v>16503.6</v>
      </c>
      <c r="P24">
        <v>72.43000000000001</v>
      </c>
      <c r="Q24">
        <v>453.17</v>
      </c>
      <c r="R24">
        <v>37.99</v>
      </c>
      <c r="S24">
        <v>28.65</v>
      </c>
      <c r="T24">
        <v>3954.58</v>
      </c>
      <c r="U24">
        <v>0.75</v>
      </c>
      <c r="V24">
        <v>0.91</v>
      </c>
      <c r="W24">
        <v>0.1</v>
      </c>
      <c r="X24">
        <v>0.23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8.839600000000001</v>
      </c>
      <c r="E25">
        <v>11.31</v>
      </c>
      <c r="F25">
        <v>8.949999999999999</v>
      </c>
      <c r="G25">
        <v>59.67</v>
      </c>
      <c r="H25">
        <v>0.9</v>
      </c>
      <c r="I25">
        <v>9</v>
      </c>
      <c r="J25">
        <v>132.25</v>
      </c>
      <c r="K25">
        <v>45</v>
      </c>
      <c r="L25">
        <v>6.75</v>
      </c>
      <c r="M25">
        <v>2</v>
      </c>
      <c r="N25">
        <v>20.5</v>
      </c>
      <c r="O25">
        <v>16544.76</v>
      </c>
      <c r="P25">
        <v>71.76000000000001</v>
      </c>
      <c r="Q25">
        <v>453.17</v>
      </c>
      <c r="R25">
        <v>37.89</v>
      </c>
      <c r="S25">
        <v>28.65</v>
      </c>
      <c r="T25">
        <v>3906.05</v>
      </c>
      <c r="U25">
        <v>0.76</v>
      </c>
      <c r="V25">
        <v>0.91</v>
      </c>
      <c r="W25">
        <v>0.1</v>
      </c>
      <c r="X25">
        <v>0.23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8.8378</v>
      </c>
      <c r="E26">
        <v>11.32</v>
      </c>
      <c r="F26">
        <v>8.949999999999999</v>
      </c>
      <c r="G26">
        <v>59.69</v>
      </c>
      <c r="H26">
        <v>0.93</v>
      </c>
      <c r="I26">
        <v>9</v>
      </c>
      <c r="J26">
        <v>132.58</v>
      </c>
      <c r="K26">
        <v>45</v>
      </c>
      <c r="L26">
        <v>7</v>
      </c>
      <c r="M26">
        <v>0</v>
      </c>
      <c r="N26">
        <v>20.59</v>
      </c>
      <c r="O26">
        <v>16585.95</v>
      </c>
      <c r="P26">
        <v>71.95999999999999</v>
      </c>
      <c r="Q26">
        <v>453.17</v>
      </c>
      <c r="R26">
        <v>37.88</v>
      </c>
      <c r="S26">
        <v>28.65</v>
      </c>
      <c r="T26">
        <v>3897.62</v>
      </c>
      <c r="U26">
        <v>0.76</v>
      </c>
      <c r="V26">
        <v>0.91</v>
      </c>
      <c r="W26">
        <v>0.1</v>
      </c>
      <c r="X26">
        <v>0.23</v>
      </c>
      <c r="Y26">
        <v>1</v>
      </c>
      <c r="Z2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0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3.9536</v>
      </c>
      <c r="E2">
        <v>25.29</v>
      </c>
      <c r="F2">
        <v>13.85</v>
      </c>
      <c r="G2">
        <v>4.89</v>
      </c>
      <c r="H2">
        <v>0.07000000000000001</v>
      </c>
      <c r="I2">
        <v>170</v>
      </c>
      <c r="J2">
        <v>263.32</v>
      </c>
      <c r="K2">
        <v>59.89</v>
      </c>
      <c r="L2">
        <v>1</v>
      </c>
      <c r="M2">
        <v>168</v>
      </c>
      <c r="N2">
        <v>67.43000000000001</v>
      </c>
      <c r="O2">
        <v>32710.1</v>
      </c>
      <c r="P2">
        <v>232.64</v>
      </c>
      <c r="Q2">
        <v>453.4</v>
      </c>
      <c r="R2">
        <v>198.68</v>
      </c>
      <c r="S2">
        <v>28.65</v>
      </c>
      <c r="T2">
        <v>83496.72</v>
      </c>
      <c r="U2">
        <v>0.14</v>
      </c>
      <c r="V2">
        <v>0.59</v>
      </c>
      <c r="W2">
        <v>0.35</v>
      </c>
      <c r="X2">
        <v>5.12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4.7221</v>
      </c>
      <c r="E3">
        <v>21.18</v>
      </c>
      <c r="F3">
        <v>12.26</v>
      </c>
      <c r="G3">
        <v>6.13</v>
      </c>
      <c r="H3">
        <v>0.08</v>
      </c>
      <c r="I3">
        <v>120</v>
      </c>
      <c r="J3">
        <v>263.79</v>
      </c>
      <c r="K3">
        <v>59.89</v>
      </c>
      <c r="L3">
        <v>1.25</v>
      </c>
      <c r="M3">
        <v>118</v>
      </c>
      <c r="N3">
        <v>67.65000000000001</v>
      </c>
      <c r="O3">
        <v>32767.75</v>
      </c>
      <c r="P3">
        <v>205.47</v>
      </c>
      <c r="Q3">
        <v>453.25</v>
      </c>
      <c r="R3">
        <v>146.37</v>
      </c>
      <c r="S3">
        <v>28.65</v>
      </c>
      <c r="T3">
        <v>57589.24</v>
      </c>
      <c r="U3">
        <v>0.2</v>
      </c>
      <c r="V3">
        <v>0.66</v>
      </c>
      <c r="W3">
        <v>0.27</v>
      </c>
      <c r="X3">
        <v>3.54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5.2698</v>
      </c>
      <c r="E4">
        <v>18.98</v>
      </c>
      <c r="F4">
        <v>11.42</v>
      </c>
      <c r="G4">
        <v>7.37</v>
      </c>
      <c r="H4">
        <v>0.1</v>
      </c>
      <c r="I4">
        <v>93</v>
      </c>
      <c r="J4">
        <v>264.25</v>
      </c>
      <c r="K4">
        <v>59.89</v>
      </c>
      <c r="L4">
        <v>1.5</v>
      </c>
      <c r="M4">
        <v>91</v>
      </c>
      <c r="N4">
        <v>67.87</v>
      </c>
      <c r="O4">
        <v>32825.49</v>
      </c>
      <c r="P4">
        <v>191.05</v>
      </c>
      <c r="Q4">
        <v>453.29</v>
      </c>
      <c r="R4">
        <v>118.83</v>
      </c>
      <c r="S4">
        <v>28.65</v>
      </c>
      <c r="T4">
        <v>43956.11</v>
      </c>
      <c r="U4">
        <v>0.24</v>
      </c>
      <c r="V4">
        <v>0.71</v>
      </c>
      <c r="W4">
        <v>0.23</v>
      </c>
      <c r="X4">
        <v>2.7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5.6827</v>
      </c>
      <c r="E5">
        <v>17.6</v>
      </c>
      <c r="F5">
        <v>10.9</v>
      </c>
      <c r="G5">
        <v>8.609999999999999</v>
      </c>
      <c r="H5">
        <v>0.12</v>
      </c>
      <c r="I5">
        <v>76</v>
      </c>
      <c r="J5">
        <v>264.72</v>
      </c>
      <c r="K5">
        <v>59.89</v>
      </c>
      <c r="L5">
        <v>1.75</v>
      </c>
      <c r="M5">
        <v>74</v>
      </c>
      <c r="N5">
        <v>68.09</v>
      </c>
      <c r="O5">
        <v>32883.31</v>
      </c>
      <c r="P5">
        <v>182</v>
      </c>
      <c r="Q5">
        <v>453.24</v>
      </c>
      <c r="R5">
        <v>101.8</v>
      </c>
      <c r="S5">
        <v>28.65</v>
      </c>
      <c r="T5">
        <v>35526</v>
      </c>
      <c r="U5">
        <v>0.28</v>
      </c>
      <c r="V5">
        <v>0.75</v>
      </c>
      <c r="W5">
        <v>0.2</v>
      </c>
      <c r="X5">
        <v>2.18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5.9799</v>
      </c>
      <c r="E6">
        <v>16.72</v>
      </c>
      <c r="F6">
        <v>10.58</v>
      </c>
      <c r="G6">
        <v>9.77</v>
      </c>
      <c r="H6">
        <v>0.13</v>
      </c>
      <c r="I6">
        <v>65</v>
      </c>
      <c r="J6">
        <v>265.19</v>
      </c>
      <c r="K6">
        <v>59.89</v>
      </c>
      <c r="L6">
        <v>2</v>
      </c>
      <c r="M6">
        <v>63</v>
      </c>
      <c r="N6">
        <v>68.31</v>
      </c>
      <c r="O6">
        <v>32941.21</v>
      </c>
      <c r="P6">
        <v>176.35</v>
      </c>
      <c r="Q6">
        <v>453.22</v>
      </c>
      <c r="R6">
        <v>91.34</v>
      </c>
      <c r="S6">
        <v>28.65</v>
      </c>
      <c r="T6">
        <v>30348.49</v>
      </c>
      <c r="U6">
        <v>0.31</v>
      </c>
      <c r="V6">
        <v>0.77</v>
      </c>
      <c r="W6">
        <v>0.19</v>
      </c>
      <c r="X6">
        <v>1.86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6.2556</v>
      </c>
      <c r="E7">
        <v>15.99</v>
      </c>
      <c r="F7">
        <v>10.3</v>
      </c>
      <c r="G7">
        <v>11.04</v>
      </c>
      <c r="H7">
        <v>0.15</v>
      </c>
      <c r="I7">
        <v>56</v>
      </c>
      <c r="J7">
        <v>265.66</v>
      </c>
      <c r="K7">
        <v>59.89</v>
      </c>
      <c r="L7">
        <v>2.25</v>
      </c>
      <c r="M7">
        <v>54</v>
      </c>
      <c r="N7">
        <v>68.53</v>
      </c>
      <c r="O7">
        <v>32999.19</v>
      </c>
      <c r="P7">
        <v>171.31</v>
      </c>
      <c r="Q7">
        <v>453.23</v>
      </c>
      <c r="R7">
        <v>82.22</v>
      </c>
      <c r="S7">
        <v>28.65</v>
      </c>
      <c r="T7">
        <v>25835.47</v>
      </c>
      <c r="U7">
        <v>0.35</v>
      </c>
      <c r="V7">
        <v>0.79</v>
      </c>
      <c r="W7">
        <v>0.17</v>
      </c>
      <c r="X7">
        <v>1.58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6.437</v>
      </c>
      <c r="E8">
        <v>15.54</v>
      </c>
      <c r="F8">
        <v>10.15</v>
      </c>
      <c r="G8">
        <v>12.19</v>
      </c>
      <c r="H8">
        <v>0.17</v>
      </c>
      <c r="I8">
        <v>50</v>
      </c>
      <c r="J8">
        <v>266.13</v>
      </c>
      <c r="K8">
        <v>59.89</v>
      </c>
      <c r="L8">
        <v>2.5</v>
      </c>
      <c r="M8">
        <v>48</v>
      </c>
      <c r="N8">
        <v>68.75</v>
      </c>
      <c r="O8">
        <v>33057.26</v>
      </c>
      <c r="P8">
        <v>168.56</v>
      </c>
      <c r="Q8">
        <v>453.2</v>
      </c>
      <c r="R8">
        <v>77.56999999999999</v>
      </c>
      <c r="S8">
        <v>28.65</v>
      </c>
      <c r="T8">
        <v>23541.98</v>
      </c>
      <c r="U8">
        <v>0.37</v>
      </c>
      <c r="V8">
        <v>0.8</v>
      </c>
      <c r="W8">
        <v>0.16</v>
      </c>
      <c r="X8">
        <v>1.43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6.618</v>
      </c>
      <c r="E9">
        <v>15.11</v>
      </c>
      <c r="F9">
        <v>9.98</v>
      </c>
      <c r="G9">
        <v>13.31</v>
      </c>
      <c r="H9">
        <v>0.18</v>
      </c>
      <c r="I9">
        <v>45</v>
      </c>
      <c r="J9">
        <v>266.6</v>
      </c>
      <c r="K9">
        <v>59.89</v>
      </c>
      <c r="L9">
        <v>2.75</v>
      </c>
      <c r="M9">
        <v>43</v>
      </c>
      <c r="N9">
        <v>68.97</v>
      </c>
      <c r="O9">
        <v>33115.41</v>
      </c>
      <c r="P9">
        <v>165.49</v>
      </c>
      <c r="Q9">
        <v>453.27</v>
      </c>
      <c r="R9">
        <v>71.84</v>
      </c>
      <c r="S9">
        <v>28.65</v>
      </c>
      <c r="T9">
        <v>20699.78</v>
      </c>
      <c r="U9">
        <v>0.4</v>
      </c>
      <c r="V9">
        <v>0.8100000000000001</v>
      </c>
      <c r="W9">
        <v>0.15</v>
      </c>
      <c r="X9">
        <v>1.26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6.8034</v>
      </c>
      <c r="E10">
        <v>14.7</v>
      </c>
      <c r="F10">
        <v>9.82</v>
      </c>
      <c r="G10">
        <v>14.74</v>
      </c>
      <c r="H10">
        <v>0.2</v>
      </c>
      <c r="I10">
        <v>40</v>
      </c>
      <c r="J10">
        <v>267.08</v>
      </c>
      <c r="K10">
        <v>59.89</v>
      </c>
      <c r="L10">
        <v>3</v>
      </c>
      <c r="M10">
        <v>38</v>
      </c>
      <c r="N10">
        <v>69.19</v>
      </c>
      <c r="O10">
        <v>33173.65</v>
      </c>
      <c r="P10">
        <v>162.4</v>
      </c>
      <c r="Q10">
        <v>453.2</v>
      </c>
      <c r="R10">
        <v>66.55</v>
      </c>
      <c r="S10">
        <v>28.65</v>
      </c>
      <c r="T10">
        <v>18077.98</v>
      </c>
      <c r="U10">
        <v>0.43</v>
      </c>
      <c r="V10">
        <v>0.83</v>
      </c>
      <c r="W10">
        <v>0.14</v>
      </c>
      <c r="X10">
        <v>1.1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6.911</v>
      </c>
      <c r="E11">
        <v>14.47</v>
      </c>
      <c r="F11">
        <v>9.75</v>
      </c>
      <c r="G11">
        <v>15.8</v>
      </c>
      <c r="H11">
        <v>0.22</v>
      </c>
      <c r="I11">
        <v>37</v>
      </c>
      <c r="J11">
        <v>267.55</v>
      </c>
      <c r="K11">
        <v>59.89</v>
      </c>
      <c r="L11">
        <v>3.25</v>
      </c>
      <c r="M11">
        <v>35</v>
      </c>
      <c r="N11">
        <v>69.41</v>
      </c>
      <c r="O11">
        <v>33231.97</v>
      </c>
      <c r="P11">
        <v>161</v>
      </c>
      <c r="Q11">
        <v>453.28</v>
      </c>
      <c r="R11">
        <v>63.87</v>
      </c>
      <c r="S11">
        <v>28.65</v>
      </c>
      <c r="T11">
        <v>16755.82</v>
      </c>
      <c r="U11">
        <v>0.45</v>
      </c>
      <c r="V11">
        <v>0.83</v>
      </c>
      <c r="W11">
        <v>0.14</v>
      </c>
      <c r="X11">
        <v>1.02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7.0321</v>
      </c>
      <c r="E12">
        <v>14.22</v>
      </c>
      <c r="F12">
        <v>9.65</v>
      </c>
      <c r="G12">
        <v>17.03</v>
      </c>
      <c r="H12">
        <v>0.23</v>
      </c>
      <c r="I12">
        <v>34</v>
      </c>
      <c r="J12">
        <v>268.02</v>
      </c>
      <c r="K12">
        <v>59.89</v>
      </c>
      <c r="L12">
        <v>3.5</v>
      </c>
      <c r="M12">
        <v>32</v>
      </c>
      <c r="N12">
        <v>69.64</v>
      </c>
      <c r="O12">
        <v>33290.38</v>
      </c>
      <c r="P12">
        <v>159.14</v>
      </c>
      <c r="Q12">
        <v>453.17</v>
      </c>
      <c r="R12">
        <v>60.79</v>
      </c>
      <c r="S12">
        <v>28.65</v>
      </c>
      <c r="T12">
        <v>15227.76</v>
      </c>
      <c r="U12">
        <v>0.47</v>
      </c>
      <c r="V12">
        <v>0.84</v>
      </c>
      <c r="W12">
        <v>0.14</v>
      </c>
      <c r="X12">
        <v>0.93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7.1138</v>
      </c>
      <c r="E13">
        <v>14.06</v>
      </c>
      <c r="F13">
        <v>9.59</v>
      </c>
      <c r="G13">
        <v>17.97</v>
      </c>
      <c r="H13">
        <v>0.25</v>
      </c>
      <c r="I13">
        <v>32</v>
      </c>
      <c r="J13">
        <v>268.5</v>
      </c>
      <c r="K13">
        <v>59.89</v>
      </c>
      <c r="L13">
        <v>3.75</v>
      </c>
      <c r="M13">
        <v>30</v>
      </c>
      <c r="N13">
        <v>69.86</v>
      </c>
      <c r="O13">
        <v>33348.87</v>
      </c>
      <c r="P13">
        <v>157.72</v>
      </c>
      <c r="Q13">
        <v>453.19</v>
      </c>
      <c r="R13">
        <v>58.71</v>
      </c>
      <c r="S13">
        <v>28.65</v>
      </c>
      <c r="T13">
        <v>14200.79</v>
      </c>
      <c r="U13">
        <v>0.49</v>
      </c>
      <c r="V13">
        <v>0.85</v>
      </c>
      <c r="W13">
        <v>0.13</v>
      </c>
      <c r="X13">
        <v>0.86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7.248</v>
      </c>
      <c r="E14">
        <v>13.8</v>
      </c>
      <c r="F14">
        <v>9.48</v>
      </c>
      <c r="G14">
        <v>19.61</v>
      </c>
      <c r="H14">
        <v>0.26</v>
      </c>
      <c r="I14">
        <v>29</v>
      </c>
      <c r="J14">
        <v>268.97</v>
      </c>
      <c r="K14">
        <v>59.89</v>
      </c>
      <c r="L14">
        <v>4</v>
      </c>
      <c r="M14">
        <v>27</v>
      </c>
      <c r="N14">
        <v>70.09</v>
      </c>
      <c r="O14">
        <v>33407.45</v>
      </c>
      <c r="P14">
        <v>155.59</v>
      </c>
      <c r="Q14">
        <v>453.27</v>
      </c>
      <c r="R14">
        <v>54.98</v>
      </c>
      <c r="S14">
        <v>28.65</v>
      </c>
      <c r="T14">
        <v>12351.72</v>
      </c>
      <c r="U14">
        <v>0.52</v>
      </c>
      <c r="V14">
        <v>0.86</v>
      </c>
      <c r="W14">
        <v>0.13</v>
      </c>
      <c r="X14">
        <v>0.76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7.3872</v>
      </c>
      <c r="E15">
        <v>13.54</v>
      </c>
      <c r="F15">
        <v>9.32</v>
      </c>
      <c r="G15">
        <v>20.71</v>
      </c>
      <c r="H15">
        <v>0.28</v>
      </c>
      <c r="I15">
        <v>27</v>
      </c>
      <c r="J15">
        <v>269.45</v>
      </c>
      <c r="K15">
        <v>59.89</v>
      </c>
      <c r="L15">
        <v>4.25</v>
      </c>
      <c r="M15">
        <v>25</v>
      </c>
      <c r="N15">
        <v>70.31</v>
      </c>
      <c r="O15">
        <v>33466.11</v>
      </c>
      <c r="P15">
        <v>152.68</v>
      </c>
      <c r="Q15">
        <v>453.17</v>
      </c>
      <c r="R15">
        <v>49.79</v>
      </c>
      <c r="S15">
        <v>28.65</v>
      </c>
      <c r="T15">
        <v>9765.9</v>
      </c>
      <c r="U15">
        <v>0.58</v>
      </c>
      <c r="V15">
        <v>0.87</v>
      </c>
      <c r="W15">
        <v>0.12</v>
      </c>
      <c r="X15">
        <v>0.6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7.325</v>
      </c>
      <c r="E16">
        <v>13.65</v>
      </c>
      <c r="F16">
        <v>9.48</v>
      </c>
      <c r="G16">
        <v>21.89</v>
      </c>
      <c r="H16">
        <v>0.3</v>
      </c>
      <c r="I16">
        <v>26</v>
      </c>
      <c r="J16">
        <v>269.92</v>
      </c>
      <c r="K16">
        <v>59.89</v>
      </c>
      <c r="L16">
        <v>4.5</v>
      </c>
      <c r="M16">
        <v>24</v>
      </c>
      <c r="N16">
        <v>70.54000000000001</v>
      </c>
      <c r="O16">
        <v>33524.86</v>
      </c>
      <c r="P16">
        <v>155.24</v>
      </c>
      <c r="Q16">
        <v>453.21</v>
      </c>
      <c r="R16">
        <v>56.29</v>
      </c>
      <c r="S16">
        <v>28.65</v>
      </c>
      <c r="T16">
        <v>13018.59</v>
      </c>
      <c r="U16">
        <v>0.51</v>
      </c>
      <c r="V16">
        <v>0.86</v>
      </c>
      <c r="W16">
        <v>0.11</v>
      </c>
      <c r="X16">
        <v>0.76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7.3498</v>
      </c>
      <c r="E17">
        <v>13.61</v>
      </c>
      <c r="F17">
        <v>9.49</v>
      </c>
      <c r="G17">
        <v>22.77</v>
      </c>
      <c r="H17">
        <v>0.31</v>
      </c>
      <c r="I17">
        <v>25</v>
      </c>
      <c r="J17">
        <v>270.4</v>
      </c>
      <c r="K17">
        <v>59.89</v>
      </c>
      <c r="L17">
        <v>4.75</v>
      </c>
      <c r="M17">
        <v>23</v>
      </c>
      <c r="N17">
        <v>70.76000000000001</v>
      </c>
      <c r="O17">
        <v>33583.7</v>
      </c>
      <c r="P17">
        <v>155.07</v>
      </c>
      <c r="Q17">
        <v>453.17</v>
      </c>
      <c r="R17">
        <v>55.97</v>
      </c>
      <c r="S17">
        <v>28.65</v>
      </c>
      <c r="T17">
        <v>12867.12</v>
      </c>
      <c r="U17">
        <v>0.51</v>
      </c>
      <c r="V17">
        <v>0.86</v>
      </c>
      <c r="W17">
        <v>0.12</v>
      </c>
      <c r="X17">
        <v>0.77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7.4709</v>
      </c>
      <c r="E18">
        <v>13.39</v>
      </c>
      <c r="F18">
        <v>9.369999999999999</v>
      </c>
      <c r="G18">
        <v>24.44</v>
      </c>
      <c r="H18">
        <v>0.33</v>
      </c>
      <c r="I18">
        <v>23</v>
      </c>
      <c r="J18">
        <v>270.88</v>
      </c>
      <c r="K18">
        <v>59.89</v>
      </c>
      <c r="L18">
        <v>5</v>
      </c>
      <c r="M18">
        <v>21</v>
      </c>
      <c r="N18">
        <v>70.98999999999999</v>
      </c>
      <c r="O18">
        <v>33642.62</v>
      </c>
      <c r="P18">
        <v>152.76</v>
      </c>
      <c r="Q18">
        <v>453.17</v>
      </c>
      <c r="R18">
        <v>51.77</v>
      </c>
      <c r="S18">
        <v>28.65</v>
      </c>
      <c r="T18">
        <v>10775.87</v>
      </c>
      <c r="U18">
        <v>0.55</v>
      </c>
      <c r="V18">
        <v>0.87</v>
      </c>
      <c r="W18">
        <v>0.12</v>
      </c>
      <c r="X18">
        <v>0.65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7.5229</v>
      </c>
      <c r="E19">
        <v>13.29</v>
      </c>
      <c r="F19">
        <v>9.33</v>
      </c>
      <c r="G19">
        <v>25.44</v>
      </c>
      <c r="H19">
        <v>0.34</v>
      </c>
      <c r="I19">
        <v>22</v>
      </c>
      <c r="J19">
        <v>271.36</v>
      </c>
      <c r="K19">
        <v>59.89</v>
      </c>
      <c r="L19">
        <v>5.25</v>
      </c>
      <c r="M19">
        <v>20</v>
      </c>
      <c r="N19">
        <v>71.22</v>
      </c>
      <c r="O19">
        <v>33701.64</v>
      </c>
      <c r="P19">
        <v>151.72</v>
      </c>
      <c r="Q19">
        <v>453.19</v>
      </c>
      <c r="R19">
        <v>50.48</v>
      </c>
      <c r="S19">
        <v>28.65</v>
      </c>
      <c r="T19">
        <v>10132.98</v>
      </c>
      <c r="U19">
        <v>0.57</v>
      </c>
      <c r="V19">
        <v>0.87</v>
      </c>
      <c r="W19">
        <v>0.11</v>
      </c>
      <c r="X19">
        <v>0.61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7.5707</v>
      </c>
      <c r="E20">
        <v>13.21</v>
      </c>
      <c r="F20">
        <v>9.289999999999999</v>
      </c>
      <c r="G20">
        <v>26.55</v>
      </c>
      <c r="H20">
        <v>0.36</v>
      </c>
      <c r="I20">
        <v>21</v>
      </c>
      <c r="J20">
        <v>271.84</v>
      </c>
      <c r="K20">
        <v>59.89</v>
      </c>
      <c r="L20">
        <v>5.5</v>
      </c>
      <c r="M20">
        <v>19</v>
      </c>
      <c r="N20">
        <v>71.45</v>
      </c>
      <c r="O20">
        <v>33760.74</v>
      </c>
      <c r="P20">
        <v>151.12</v>
      </c>
      <c r="Q20">
        <v>453.18</v>
      </c>
      <c r="R20">
        <v>49.39</v>
      </c>
      <c r="S20">
        <v>28.65</v>
      </c>
      <c r="T20">
        <v>9592.690000000001</v>
      </c>
      <c r="U20">
        <v>0.58</v>
      </c>
      <c r="V20">
        <v>0.87</v>
      </c>
      <c r="W20">
        <v>0.11</v>
      </c>
      <c r="X20">
        <v>0.57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7.6126</v>
      </c>
      <c r="E21">
        <v>13.14</v>
      </c>
      <c r="F21">
        <v>9.27</v>
      </c>
      <c r="G21">
        <v>27.82</v>
      </c>
      <c r="H21">
        <v>0.38</v>
      </c>
      <c r="I21">
        <v>20</v>
      </c>
      <c r="J21">
        <v>272.32</v>
      </c>
      <c r="K21">
        <v>59.89</v>
      </c>
      <c r="L21">
        <v>5.75</v>
      </c>
      <c r="M21">
        <v>18</v>
      </c>
      <c r="N21">
        <v>71.68000000000001</v>
      </c>
      <c r="O21">
        <v>33820.05</v>
      </c>
      <c r="P21">
        <v>150.54</v>
      </c>
      <c r="Q21">
        <v>453.22</v>
      </c>
      <c r="R21">
        <v>48.6</v>
      </c>
      <c r="S21">
        <v>28.65</v>
      </c>
      <c r="T21">
        <v>9203.75</v>
      </c>
      <c r="U21">
        <v>0.59</v>
      </c>
      <c r="V21">
        <v>0.88</v>
      </c>
      <c r="W21">
        <v>0.11</v>
      </c>
      <c r="X21">
        <v>0.55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7.6632</v>
      </c>
      <c r="E22">
        <v>13.05</v>
      </c>
      <c r="F22">
        <v>9.24</v>
      </c>
      <c r="G22">
        <v>29.17</v>
      </c>
      <c r="H22">
        <v>0.39</v>
      </c>
      <c r="I22">
        <v>19</v>
      </c>
      <c r="J22">
        <v>272.8</v>
      </c>
      <c r="K22">
        <v>59.89</v>
      </c>
      <c r="L22">
        <v>6</v>
      </c>
      <c r="M22">
        <v>17</v>
      </c>
      <c r="N22">
        <v>71.91</v>
      </c>
      <c r="O22">
        <v>33879.33</v>
      </c>
      <c r="P22">
        <v>149.6</v>
      </c>
      <c r="Q22">
        <v>453.17</v>
      </c>
      <c r="R22">
        <v>47.4</v>
      </c>
      <c r="S22">
        <v>28.65</v>
      </c>
      <c r="T22">
        <v>8612.24</v>
      </c>
      <c r="U22">
        <v>0.6</v>
      </c>
      <c r="V22">
        <v>0.88</v>
      </c>
      <c r="W22">
        <v>0.11</v>
      </c>
      <c r="X22">
        <v>0.52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7.6584</v>
      </c>
      <c r="E23">
        <v>13.06</v>
      </c>
      <c r="F23">
        <v>9.24</v>
      </c>
      <c r="G23">
        <v>29.19</v>
      </c>
      <c r="H23">
        <v>0.41</v>
      </c>
      <c r="I23">
        <v>19</v>
      </c>
      <c r="J23">
        <v>273.28</v>
      </c>
      <c r="K23">
        <v>59.89</v>
      </c>
      <c r="L23">
        <v>6.25</v>
      </c>
      <c r="M23">
        <v>17</v>
      </c>
      <c r="N23">
        <v>72.14</v>
      </c>
      <c r="O23">
        <v>33938.7</v>
      </c>
      <c r="P23">
        <v>149.47</v>
      </c>
      <c r="Q23">
        <v>453.21</v>
      </c>
      <c r="R23">
        <v>47.73</v>
      </c>
      <c r="S23">
        <v>28.65</v>
      </c>
      <c r="T23">
        <v>8776.49</v>
      </c>
      <c r="U23">
        <v>0.6</v>
      </c>
      <c r="V23">
        <v>0.88</v>
      </c>
      <c r="W23">
        <v>0.11</v>
      </c>
      <c r="X23">
        <v>0.52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7.7</v>
      </c>
      <c r="E24">
        <v>12.99</v>
      </c>
      <c r="F24">
        <v>9.220000000000001</v>
      </c>
      <c r="G24">
        <v>30.75</v>
      </c>
      <c r="H24">
        <v>0.42</v>
      </c>
      <c r="I24">
        <v>18</v>
      </c>
      <c r="J24">
        <v>273.76</v>
      </c>
      <c r="K24">
        <v>59.89</v>
      </c>
      <c r="L24">
        <v>6.5</v>
      </c>
      <c r="M24">
        <v>16</v>
      </c>
      <c r="N24">
        <v>72.37</v>
      </c>
      <c r="O24">
        <v>33998.16</v>
      </c>
      <c r="P24">
        <v>148.96</v>
      </c>
      <c r="Q24">
        <v>453.17</v>
      </c>
      <c r="R24">
        <v>47.11</v>
      </c>
      <c r="S24">
        <v>28.65</v>
      </c>
      <c r="T24">
        <v>8470.99</v>
      </c>
      <c r="U24">
        <v>0.61</v>
      </c>
      <c r="V24">
        <v>0.88</v>
      </c>
      <c r="W24">
        <v>0.11</v>
      </c>
      <c r="X24">
        <v>0.5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7.7605</v>
      </c>
      <c r="E25">
        <v>12.89</v>
      </c>
      <c r="F25">
        <v>9.17</v>
      </c>
      <c r="G25">
        <v>32.38</v>
      </c>
      <c r="H25">
        <v>0.44</v>
      </c>
      <c r="I25">
        <v>17</v>
      </c>
      <c r="J25">
        <v>274.24</v>
      </c>
      <c r="K25">
        <v>59.89</v>
      </c>
      <c r="L25">
        <v>6.75</v>
      </c>
      <c r="M25">
        <v>15</v>
      </c>
      <c r="N25">
        <v>72.61</v>
      </c>
      <c r="O25">
        <v>34057.71</v>
      </c>
      <c r="P25">
        <v>147.8</v>
      </c>
      <c r="Q25">
        <v>453.21</v>
      </c>
      <c r="R25">
        <v>45.31</v>
      </c>
      <c r="S25">
        <v>28.65</v>
      </c>
      <c r="T25">
        <v>7577.36</v>
      </c>
      <c r="U25">
        <v>0.63</v>
      </c>
      <c r="V25">
        <v>0.89</v>
      </c>
      <c r="W25">
        <v>0.11</v>
      </c>
      <c r="X25">
        <v>0.45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7.7596</v>
      </c>
      <c r="E26">
        <v>12.89</v>
      </c>
      <c r="F26">
        <v>9.17</v>
      </c>
      <c r="G26">
        <v>32.38</v>
      </c>
      <c r="H26">
        <v>0.45</v>
      </c>
      <c r="I26">
        <v>17</v>
      </c>
      <c r="J26">
        <v>274.73</v>
      </c>
      <c r="K26">
        <v>59.89</v>
      </c>
      <c r="L26">
        <v>7</v>
      </c>
      <c r="M26">
        <v>15</v>
      </c>
      <c r="N26">
        <v>72.84</v>
      </c>
      <c r="O26">
        <v>34117.35</v>
      </c>
      <c r="P26">
        <v>147.68</v>
      </c>
      <c r="Q26">
        <v>453.24</v>
      </c>
      <c r="R26">
        <v>45.46</v>
      </c>
      <c r="S26">
        <v>28.65</v>
      </c>
      <c r="T26">
        <v>7649.75</v>
      </c>
      <c r="U26">
        <v>0.63</v>
      </c>
      <c r="V26">
        <v>0.89</v>
      </c>
      <c r="W26">
        <v>0.11</v>
      </c>
      <c r="X26">
        <v>0.45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7.8037</v>
      </c>
      <c r="E27">
        <v>12.81</v>
      </c>
      <c r="F27">
        <v>9.15</v>
      </c>
      <c r="G27">
        <v>34.32</v>
      </c>
      <c r="H27">
        <v>0.47</v>
      </c>
      <c r="I27">
        <v>16</v>
      </c>
      <c r="J27">
        <v>275.21</v>
      </c>
      <c r="K27">
        <v>59.89</v>
      </c>
      <c r="L27">
        <v>7.25</v>
      </c>
      <c r="M27">
        <v>14</v>
      </c>
      <c r="N27">
        <v>73.08</v>
      </c>
      <c r="O27">
        <v>34177.09</v>
      </c>
      <c r="P27">
        <v>147</v>
      </c>
      <c r="Q27">
        <v>453.18</v>
      </c>
      <c r="R27">
        <v>44.63</v>
      </c>
      <c r="S27">
        <v>28.65</v>
      </c>
      <c r="T27">
        <v>7242.15</v>
      </c>
      <c r="U27">
        <v>0.64</v>
      </c>
      <c r="V27">
        <v>0.89</v>
      </c>
      <c r="W27">
        <v>0.11</v>
      </c>
      <c r="X27">
        <v>0.43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7.8585</v>
      </c>
      <c r="E28">
        <v>12.72</v>
      </c>
      <c r="F28">
        <v>9.109999999999999</v>
      </c>
      <c r="G28">
        <v>36.45</v>
      </c>
      <c r="H28">
        <v>0.48</v>
      </c>
      <c r="I28">
        <v>15</v>
      </c>
      <c r="J28">
        <v>275.7</v>
      </c>
      <c r="K28">
        <v>59.89</v>
      </c>
      <c r="L28">
        <v>7.5</v>
      </c>
      <c r="M28">
        <v>13</v>
      </c>
      <c r="N28">
        <v>73.31</v>
      </c>
      <c r="O28">
        <v>34236.91</v>
      </c>
      <c r="P28">
        <v>145.78</v>
      </c>
      <c r="Q28">
        <v>453.22</v>
      </c>
      <c r="R28">
        <v>43.31</v>
      </c>
      <c r="S28">
        <v>28.65</v>
      </c>
      <c r="T28">
        <v>6583.44</v>
      </c>
      <c r="U28">
        <v>0.66</v>
      </c>
      <c r="V28">
        <v>0.89</v>
      </c>
      <c r="W28">
        <v>0.11</v>
      </c>
      <c r="X28">
        <v>0.39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7.8608</v>
      </c>
      <c r="E29">
        <v>12.72</v>
      </c>
      <c r="F29">
        <v>9.109999999999999</v>
      </c>
      <c r="G29">
        <v>36.44</v>
      </c>
      <c r="H29">
        <v>0.5</v>
      </c>
      <c r="I29">
        <v>15</v>
      </c>
      <c r="J29">
        <v>276.18</v>
      </c>
      <c r="K29">
        <v>59.89</v>
      </c>
      <c r="L29">
        <v>7.75</v>
      </c>
      <c r="M29">
        <v>13</v>
      </c>
      <c r="N29">
        <v>73.55</v>
      </c>
      <c r="O29">
        <v>34296.82</v>
      </c>
      <c r="P29">
        <v>145.76</v>
      </c>
      <c r="Q29">
        <v>453.24</v>
      </c>
      <c r="R29">
        <v>43.27</v>
      </c>
      <c r="S29">
        <v>28.65</v>
      </c>
      <c r="T29">
        <v>6566.74</v>
      </c>
      <c r="U29">
        <v>0.66</v>
      </c>
      <c r="V29">
        <v>0.89</v>
      </c>
      <c r="W29">
        <v>0.1</v>
      </c>
      <c r="X29">
        <v>0.39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7.9426</v>
      </c>
      <c r="E30">
        <v>12.59</v>
      </c>
      <c r="F30">
        <v>9.029999999999999</v>
      </c>
      <c r="G30">
        <v>38.7</v>
      </c>
      <c r="H30">
        <v>0.51</v>
      </c>
      <c r="I30">
        <v>14</v>
      </c>
      <c r="J30">
        <v>276.67</v>
      </c>
      <c r="K30">
        <v>59.89</v>
      </c>
      <c r="L30">
        <v>8</v>
      </c>
      <c r="M30">
        <v>12</v>
      </c>
      <c r="N30">
        <v>73.78</v>
      </c>
      <c r="O30">
        <v>34356.83</v>
      </c>
      <c r="P30">
        <v>143.96</v>
      </c>
      <c r="Q30">
        <v>453.17</v>
      </c>
      <c r="R30">
        <v>40.25</v>
      </c>
      <c r="S30">
        <v>28.65</v>
      </c>
      <c r="T30">
        <v>5058.81</v>
      </c>
      <c r="U30">
        <v>0.71</v>
      </c>
      <c r="V30">
        <v>0.9</v>
      </c>
      <c r="W30">
        <v>0.11</v>
      </c>
      <c r="X30">
        <v>0.31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7.9416</v>
      </c>
      <c r="E31">
        <v>12.59</v>
      </c>
      <c r="F31">
        <v>9.029999999999999</v>
      </c>
      <c r="G31">
        <v>38.7</v>
      </c>
      <c r="H31">
        <v>0.53</v>
      </c>
      <c r="I31">
        <v>14</v>
      </c>
      <c r="J31">
        <v>277.16</v>
      </c>
      <c r="K31">
        <v>59.89</v>
      </c>
      <c r="L31">
        <v>8.25</v>
      </c>
      <c r="M31">
        <v>12</v>
      </c>
      <c r="N31">
        <v>74.02</v>
      </c>
      <c r="O31">
        <v>34416.93</v>
      </c>
      <c r="P31">
        <v>144</v>
      </c>
      <c r="Q31">
        <v>453.2</v>
      </c>
      <c r="R31">
        <v>40.8</v>
      </c>
      <c r="S31">
        <v>28.65</v>
      </c>
      <c r="T31">
        <v>5336.84</v>
      </c>
      <c r="U31">
        <v>0.7</v>
      </c>
      <c r="V31">
        <v>0.9</v>
      </c>
      <c r="W31">
        <v>0.1</v>
      </c>
      <c r="X31">
        <v>0.31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7.8591</v>
      </c>
      <c r="E32">
        <v>12.72</v>
      </c>
      <c r="F32">
        <v>9.16</v>
      </c>
      <c r="G32">
        <v>39.27</v>
      </c>
      <c r="H32">
        <v>0.55</v>
      </c>
      <c r="I32">
        <v>14</v>
      </c>
      <c r="J32">
        <v>277.65</v>
      </c>
      <c r="K32">
        <v>59.89</v>
      </c>
      <c r="L32">
        <v>8.5</v>
      </c>
      <c r="M32">
        <v>12</v>
      </c>
      <c r="N32">
        <v>74.26000000000001</v>
      </c>
      <c r="O32">
        <v>34477.13</v>
      </c>
      <c r="P32">
        <v>145.98</v>
      </c>
      <c r="Q32">
        <v>453.17</v>
      </c>
      <c r="R32">
        <v>45.44</v>
      </c>
      <c r="S32">
        <v>28.65</v>
      </c>
      <c r="T32">
        <v>7654.56</v>
      </c>
      <c r="U32">
        <v>0.63</v>
      </c>
      <c r="V32">
        <v>0.89</v>
      </c>
      <c r="W32">
        <v>0.1</v>
      </c>
      <c r="X32">
        <v>0.44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7.9528</v>
      </c>
      <c r="E33">
        <v>12.57</v>
      </c>
      <c r="F33">
        <v>9.06</v>
      </c>
      <c r="G33">
        <v>41.83</v>
      </c>
      <c r="H33">
        <v>0.5600000000000001</v>
      </c>
      <c r="I33">
        <v>13</v>
      </c>
      <c r="J33">
        <v>278.13</v>
      </c>
      <c r="K33">
        <v>59.89</v>
      </c>
      <c r="L33">
        <v>8.75</v>
      </c>
      <c r="M33">
        <v>11</v>
      </c>
      <c r="N33">
        <v>74.5</v>
      </c>
      <c r="O33">
        <v>34537.41</v>
      </c>
      <c r="P33">
        <v>144.22</v>
      </c>
      <c r="Q33">
        <v>453.17</v>
      </c>
      <c r="R33">
        <v>41.93</v>
      </c>
      <c r="S33">
        <v>28.65</v>
      </c>
      <c r="T33">
        <v>5905.27</v>
      </c>
      <c r="U33">
        <v>0.68</v>
      </c>
      <c r="V33">
        <v>0.9</v>
      </c>
      <c r="W33">
        <v>0.1</v>
      </c>
      <c r="X33">
        <v>0.34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7.9504</v>
      </c>
      <c r="E34">
        <v>12.58</v>
      </c>
      <c r="F34">
        <v>9.07</v>
      </c>
      <c r="G34">
        <v>41.85</v>
      </c>
      <c r="H34">
        <v>0.58</v>
      </c>
      <c r="I34">
        <v>13</v>
      </c>
      <c r="J34">
        <v>278.62</v>
      </c>
      <c r="K34">
        <v>59.89</v>
      </c>
      <c r="L34">
        <v>9</v>
      </c>
      <c r="M34">
        <v>11</v>
      </c>
      <c r="N34">
        <v>74.73999999999999</v>
      </c>
      <c r="O34">
        <v>34597.8</v>
      </c>
      <c r="P34">
        <v>143.93</v>
      </c>
      <c r="Q34">
        <v>453.21</v>
      </c>
      <c r="R34">
        <v>41.98</v>
      </c>
      <c r="S34">
        <v>28.65</v>
      </c>
      <c r="T34">
        <v>5929.63</v>
      </c>
      <c r="U34">
        <v>0.68</v>
      </c>
      <c r="V34">
        <v>0.9</v>
      </c>
      <c r="W34">
        <v>0.1</v>
      </c>
      <c r="X34">
        <v>0.35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7.9446</v>
      </c>
      <c r="E35">
        <v>12.59</v>
      </c>
      <c r="F35">
        <v>9.08</v>
      </c>
      <c r="G35">
        <v>41.89</v>
      </c>
      <c r="H35">
        <v>0.59</v>
      </c>
      <c r="I35">
        <v>13</v>
      </c>
      <c r="J35">
        <v>279.11</v>
      </c>
      <c r="K35">
        <v>59.89</v>
      </c>
      <c r="L35">
        <v>9.25</v>
      </c>
      <c r="M35">
        <v>11</v>
      </c>
      <c r="N35">
        <v>74.98</v>
      </c>
      <c r="O35">
        <v>34658.27</v>
      </c>
      <c r="P35">
        <v>143.41</v>
      </c>
      <c r="Q35">
        <v>453.2</v>
      </c>
      <c r="R35">
        <v>42.22</v>
      </c>
      <c r="S35">
        <v>28.65</v>
      </c>
      <c r="T35">
        <v>6048.69</v>
      </c>
      <c r="U35">
        <v>0.68</v>
      </c>
      <c r="V35">
        <v>0.9</v>
      </c>
      <c r="W35">
        <v>0.1</v>
      </c>
      <c r="X35">
        <v>0.36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8.006</v>
      </c>
      <c r="E36">
        <v>12.49</v>
      </c>
      <c r="F36">
        <v>9.029999999999999</v>
      </c>
      <c r="G36">
        <v>45.15</v>
      </c>
      <c r="H36">
        <v>0.6</v>
      </c>
      <c r="I36">
        <v>12</v>
      </c>
      <c r="J36">
        <v>279.61</v>
      </c>
      <c r="K36">
        <v>59.89</v>
      </c>
      <c r="L36">
        <v>9.5</v>
      </c>
      <c r="M36">
        <v>10</v>
      </c>
      <c r="N36">
        <v>75.22</v>
      </c>
      <c r="O36">
        <v>34718.84</v>
      </c>
      <c r="P36">
        <v>142.77</v>
      </c>
      <c r="Q36">
        <v>453.19</v>
      </c>
      <c r="R36">
        <v>40.77</v>
      </c>
      <c r="S36">
        <v>28.65</v>
      </c>
      <c r="T36">
        <v>5327.91</v>
      </c>
      <c r="U36">
        <v>0.7</v>
      </c>
      <c r="V36">
        <v>0.9</v>
      </c>
      <c r="W36">
        <v>0.1</v>
      </c>
      <c r="X36">
        <v>0.31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8.002800000000001</v>
      </c>
      <c r="E37">
        <v>12.5</v>
      </c>
      <c r="F37">
        <v>9.039999999999999</v>
      </c>
      <c r="G37">
        <v>45.18</v>
      </c>
      <c r="H37">
        <v>0.62</v>
      </c>
      <c r="I37">
        <v>12</v>
      </c>
      <c r="J37">
        <v>280.1</v>
      </c>
      <c r="K37">
        <v>59.89</v>
      </c>
      <c r="L37">
        <v>9.75</v>
      </c>
      <c r="M37">
        <v>10</v>
      </c>
      <c r="N37">
        <v>75.45999999999999</v>
      </c>
      <c r="O37">
        <v>34779.51</v>
      </c>
      <c r="P37">
        <v>142.62</v>
      </c>
      <c r="Q37">
        <v>453.17</v>
      </c>
      <c r="R37">
        <v>40.88</v>
      </c>
      <c r="S37">
        <v>28.65</v>
      </c>
      <c r="T37">
        <v>5384.43</v>
      </c>
      <c r="U37">
        <v>0.7</v>
      </c>
      <c r="V37">
        <v>0.9</v>
      </c>
      <c r="W37">
        <v>0.1</v>
      </c>
      <c r="X37">
        <v>0.32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7.9954</v>
      </c>
      <c r="E38">
        <v>12.51</v>
      </c>
      <c r="F38">
        <v>9.050000000000001</v>
      </c>
      <c r="G38">
        <v>45.24</v>
      </c>
      <c r="H38">
        <v>0.63</v>
      </c>
      <c r="I38">
        <v>12</v>
      </c>
      <c r="J38">
        <v>280.59</v>
      </c>
      <c r="K38">
        <v>59.89</v>
      </c>
      <c r="L38">
        <v>10</v>
      </c>
      <c r="M38">
        <v>10</v>
      </c>
      <c r="N38">
        <v>75.7</v>
      </c>
      <c r="O38">
        <v>34840.27</v>
      </c>
      <c r="P38">
        <v>142.28</v>
      </c>
      <c r="Q38">
        <v>453.17</v>
      </c>
      <c r="R38">
        <v>41.29</v>
      </c>
      <c r="S38">
        <v>28.65</v>
      </c>
      <c r="T38">
        <v>5588.45</v>
      </c>
      <c r="U38">
        <v>0.6899999999999999</v>
      </c>
      <c r="V38">
        <v>0.9</v>
      </c>
      <c r="W38">
        <v>0.1</v>
      </c>
      <c r="X38">
        <v>0.33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8.059799999999999</v>
      </c>
      <c r="E39">
        <v>12.41</v>
      </c>
      <c r="F39">
        <v>9</v>
      </c>
      <c r="G39">
        <v>49.08</v>
      </c>
      <c r="H39">
        <v>0.65</v>
      </c>
      <c r="I39">
        <v>11</v>
      </c>
      <c r="J39">
        <v>281.08</v>
      </c>
      <c r="K39">
        <v>59.89</v>
      </c>
      <c r="L39">
        <v>10.25</v>
      </c>
      <c r="M39">
        <v>9</v>
      </c>
      <c r="N39">
        <v>75.95</v>
      </c>
      <c r="O39">
        <v>34901.13</v>
      </c>
      <c r="P39">
        <v>141.17</v>
      </c>
      <c r="Q39">
        <v>453.18</v>
      </c>
      <c r="R39">
        <v>39.63</v>
      </c>
      <c r="S39">
        <v>28.65</v>
      </c>
      <c r="T39">
        <v>4764.53</v>
      </c>
      <c r="U39">
        <v>0.72</v>
      </c>
      <c r="V39">
        <v>0.9</v>
      </c>
      <c r="W39">
        <v>0.1</v>
      </c>
      <c r="X39">
        <v>0.28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8.0528</v>
      </c>
      <c r="E40">
        <v>12.42</v>
      </c>
      <c r="F40">
        <v>9.01</v>
      </c>
      <c r="G40">
        <v>49.14</v>
      </c>
      <c r="H40">
        <v>0.66</v>
      </c>
      <c r="I40">
        <v>11</v>
      </c>
      <c r="J40">
        <v>281.58</v>
      </c>
      <c r="K40">
        <v>59.89</v>
      </c>
      <c r="L40">
        <v>10.5</v>
      </c>
      <c r="M40">
        <v>9</v>
      </c>
      <c r="N40">
        <v>76.19</v>
      </c>
      <c r="O40">
        <v>34962.08</v>
      </c>
      <c r="P40">
        <v>141.19</v>
      </c>
      <c r="Q40">
        <v>453.17</v>
      </c>
      <c r="R40">
        <v>39.97</v>
      </c>
      <c r="S40">
        <v>28.65</v>
      </c>
      <c r="T40">
        <v>4932.98</v>
      </c>
      <c r="U40">
        <v>0.72</v>
      </c>
      <c r="V40">
        <v>0.9</v>
      </c>
      <c r="W40">
        <v>0.1</v>
      </c>
      <c r="X40">
        <v>0.29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8.0524</v>
      </c>
      <c r="E41">
        <v>12.42</v>
      </c>
      <c r="F41">
        <v>9.01</v>
      </c>
      <c r="G41">
        <v>49.14</v>
      </c>
      <c r="H41">
        <v>0.68</v>
      </c>
      <c r="I41">
        <v>11</v>
      </c>
      <c r="J41">
        <v>282.07</v>
      </c>
      <c r="K41">
        <v>59.89</v>
      </c>
      <c r="L41">
        <v>10.75</v>
      </c>
      <c r="M41">
        <v>9</v>
      </c>
      <c r="N41">
        <v>76.44</v>
      </c>
      <c r="O41">
        <v>35023.13</v>
      </c>
      <c r="P41">
        <v>140.98</v>
      </c>
      <c r="Q41">
        <v>453.17</v>
      </c>
      <c r="R41">
        <v>40.04</v>
      </c>
      <c r="S41">
        <v>28.65</v>
      </c>
      <c r="T41">
        <v>4970.57</v>
      </c>
      <c r="U41">
        <v>0.72</v>
      </c>
      <c r="V41">
        <v>0.9</v>
      </c>
      <c r="W41">
        <v>0.1</v>
      </c>
      <c r="X41">
        <v>0.29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8.0557</v>
      </c>
      <c r="E42">
        <v>12.41</v>
      </c>
      <c r="F42">
        <v>9</v>
      </c>
      <c r="G42">
        <v>49.12</v>
      </c>
      <c r="H42">
        <v>0.6899999999999999</v>
      </c>
      <c r="I42">
        <v>11</v>
      </c>
      <c r="J42">
        <v>282.57</v>
      </c>
      <c r="K42">
        <v>59.89</v>
      </c>
      <c r="L42">
        <v>11</v>
      </c>
      <c r="M42">
        <v>9</v>
      </c>
      <c r="N42">
        <v>76.68000000000001</v>
      </c>
      <c r="O42">
        <v>35084.28</v>
      </c>
      <c r="P42">
        <v>140.53</v>
      </c>
      <c r="Q42">
        <v>453.17</v>
      </c>
      <c r="R42">
        <v>39.88</v>
      </c>
      <c r="S42">
        <v>28.65</v>
      </c>
      <c r="T42">
        <v>4888.64</v>
      </c>
      <c r="U42">
        <v>0.72</v>
      </c>
      <c r="V42">
        <v>0.9</v>
      </c>
      <c r="W42">
        <v>0.1</v>
      </c>
      <c r="X42">
        <v>0.28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8.1136</v>
      </c>
      <c r="E43">
        <v>12.32</v>
      </c>
      <c r="F43">
        <v>8.970000000000001</v>
      </c>
      <c r="G43">
        <v>53.8</v>
      </c>
      <c r="H43">
        <v>0.71</v>
      </c>
      <c r="I43">
        <v>10</v>
      </c>
      <c r="J43">
        <v>283.06</v>
      </c>
      <c r="K43">
        <v>59.89</v>
      </c>
      <c r="L43">
        <v>11.25</v>
      </c>
      <c r="M43">
        <v>8</v>
      </c>
      <c r="N43">
        <v>76.93000000000001</v>
      </c>
      <c r="O43">
        <v>35145.53</v>
      </c>
      <c r="P43">
        <v>139.71</v>
      </c>
      <c r="Q43">
        <v>453.17</v>
      </c>
      <c r="R43">
        <v>38.54</v>
      </c>
      <c r="S43">
        <v>28.65</v>
      </c>
      <c r="T43">
        <v>4225.8</v>
      </c>
      <c r="U43">
        <v>0.74</v>
      </c>
      <c r="V43">
        <v>0.91</v>
      </c>
      <c r="W43">
        <v>0.1</v>
      </c>
      <c r="X43">
        <v>0.25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8.1242</v>
      </c>
      <c r="E44">
        <v>12.31</v>
      </c>
      <c r="F44">
        <v>8.949999999999999</v>
      </c>
      <c r="G44">
        <v>53.7</v>
      </c>
      <c r="H44">
        <v>0.72</v>
      </c>
      <c r="I44">
        <v>10</v>
      </c>
      <c r="J44">
        <v>283.56</v>
      </c>
      <c r="K44">
        <v>59.89</v>
      </c>
      <c r="L44">
        <v>11.5</v>
      </c>
      <c r="M44">
        <v>8</v>
      </c>
      <c r="N44">
        <v>77.18000000000001</v>
      </c>
      <c r="O44">
        <v>35206.88</v>
      </c>
      <c r="P44">
        <v>139.3</v>
      </c>
      <c r="Q44">
        <v>453.19</v>
      </c>
      <c r="R44">
        <v>37.91</v>
      </c>
      <c r="S44">
        <v>28.65</v>
      </c>
      <c r="T44">
        <v>3909.64</v>
      </c>
      <c r="U44">
        <v>0.76</v>
      </c>
      <c r="V44">
        <v>0.91</v>
      </c>
      <c r="W44">
        <v>0.1</v>
      </c>
      <c r="X44">
        <v>0.23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8.1494</v>
      </c>
      <c r="E45">
        <v>12.27</v>
      </c>
      <c r="F45">
        <v>8.91</v>
      </c>
      <c r="G45">
        <v>53.47</v>
      </c>
      <c r="H45">
        <v>0.74</v>
      </c>
      <c r="I45">
        <v>10</v>
      </c>
      <c r="J45">
        <v>284.06</v>
      </c>
      <c r="K45">
        <v>59.89</v>
      </c>
      <c r="L45">
        <v>11.75</v>
      </c>
      <c r="M45">
        <v>8</v>
      </c>
      <c r="N45">
        <v>77.42</v>
      </c>
      <c r="O45">
        <v>35268.32</v>
      </c>
      <c r="P45">
        <v>138.34</v>
      </c>
      <c r="Q45">
        <v>453.18</v>
      </c>
      <c r="R45">
        <v>36.74</v>
      </c>
      <c r="S45">
        <v>28.65</v>
      </c>
      <c r="T45">
        <v>3324.43</v>
      </c>
      <c r="U45">
        <v>0.78</v>
      </c>
      <c r="V45">
        <v>0.91</v>
      </c>
      <c r="W45">
        <v>0.09</v>
      </c>
      <c r="X45">
        <v>0.19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8.1074</v>
      </c>
      <c r="E46">
        <v>12.33</v>
      </c>
      <c r="F46">
        <v>8.98</v>
      </c>
      <c r="G46">
        <v>53.86</v>
      </c>
      <c r="H46">
        <v>0.75</v>
      </c>
      <c r="I46">
        <v>10</v>
      </c>
      <c r="J46">
        <v>284.56</v>
      </c>
      <c r="K46">
        <v>59.89</v>
      </c>
      <c r="L46">
        <v>12</v>
      </c>
      <c r="M46">
        <v>8</v>
      </c>
      <c r="N46">
        <v>77.67</v>
      </c>
      <c r="O46">
        <v>35329.87</v>
      </c>
      <c r="P46">
        <v>138.76</v>
      </c>
      <c r="Q46">
        <v>453.21</v>
      </c>
      <c r="R46">
        <v>39.16</v>
      </c>
      <c r="S46">
        <v>28.65</v>
      </c>
      <c r="T46">
        <v>4534</v>
      </c>
      <c r="U46">
        <v>0.73</v>
      </c>
      <c r="V46">
        <v>0.91</v>
      </c>
      <c r="W46">
        <v>0.09</v>
      </c>
      <c r="X46">
        <v>0.26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8.088100000000001</v>
      </c>
      <c r="E47">
        <v>12.36</v>
      </c>
      <c r="F47">
        <v>9.01</v>
      </c>
      <c r="G47">
        <v>54.03</v>
      </c>
      <c r="H47">
        <v>0.77</v>
      </c>
      <c r="I47">
        <v>10</v>
      </c>
      <c r="J47">
        <v>285.06</v>
      </c>
      <c r="K47">
        <v>59.89</v>
      </c>
      <c r="L47">
        <v>12.25</v>
      </c>
      <c r="M47">
        <v>8</v>
      </c>
      <c r="N47">
        <v>77.92</v>
      </c>
      <c r="O47">
        <v>35391.51</v>
      </c>
      <c r="P47">
        <v>139.04</v>
      </c>
      <c r="Q47">
        <v>453.25</v>
      </c>
      <c r="R47">
        <v>39.97</v>
      </c>
      <c r="S47">
        <v>28.65</v>
      </c>
      <c r="T47">
        <v>4939.13</v>
      </c>
      <c r="U47">
        <v>0.72</v>
      </c>
      <c r="V47">
        <v>0.9</v>
      </c>
      <c r="W47">
        <v>0.1</v>
      </c>
      <c r="X47">
        <v>0.28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8.1625</v>
      </c>
      <c r="E48">
        <v>12.25</v>
      </c>
      <c r="F48">
        <v>8.94</v>
      </c>
      <c r="G48">
        <v>59.62</v>
      </c>
      <c r="H48">
        <v>0.78</v>
      </c>
      <c r="I48">
        <v>9</v>
      </c>
      <c r="J48">
        <v>285.56</v>
      </c>
      <c r="K48">
        <v>59.89</v>
      </c>
      <c r="L48">
        <v>12.5</v>
      </c>
      <c r="M48">
        <v>7</v>
      </c>
      <c r="N48">
        <v>78.17</v>
      </c>
      <c r="O48">
        <v>35453.26</v>
      </c>
      <c r="P48">
        <v>137.51</v>
      </c>
      <c r="Q48">
        <v>453.17</v>
      </c>
      <c r="R48">
        <v>37.96</v>
      </c>
      <c r="S48">
        <v>28.65</v>
      </c>
      <c r="T48">
        <v>3941.29</v>
      </c>
      <c r="U48">
        <v>0.75</v>
      </c>
      <c r="V48">
        <v>0.91</v>
      </c>
      <c r="W48">
        <v>0.09</v>
      </c>
      <c r="X48">
        <v>0.22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8.1553</v>
      </c>
      <c r="E49">
        <v>12.26</v>
      </c>
      <c r="F49">
        <v>8.949999999999999</v>
      </c>
      <c r="G49">
        <v>59.69</v>
      </c>
      <c r="H49">
        <v>0.79</v>
      </c>
      <c r="I49">
        <v>9</v>
      </c>
      <c r="J49">
        <v>286.06</v>
      </c>
      <c r="K49">
        <v>59.89</v>
      </c>
      <c r="L49">
        <v>12.75</v>
      </c>
      <c r="M49">
        <v>7</v>
      </c>
      <c r="N49">
        <v>78.42</v>
      </c>
      <c r="O49">
        <v>35515.1</v>
      </c>
      <c r="P49">
        <v>137.63</v>
      </c>
      <c r="Q49">
        <v>453.18</v>
      </c>
      <c r="R49">
        <v>38.23</v>
      </c>
      <c r="S49">
        <v>28.65</v>
      </c>
      <c r="T49">
        <v>4074.73</v>
      </c>
      <c r="U49">
        <v>0.75</v>
      </c>
      <c r="V49">
        <v>0.91</v>
      </c>
      <c r="W49">
        <v>0.1</v>
      </c>
      <c r="X49">
        <v>0.23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8.160500000000001</v>
      </c>
      <c r="E50">
        <v>12.25</v>
      </c>
      <c r="F50">
        <v>8.949999999999999</v>
      </c>
      <c r="G50">
        <v>59.64</v>
      </c>
      <c r="H50">
        <v>0.8100000000000001</v>
      </c>
      <c r="I50">
        <v>9</v>
      </c>
      <c r="J50">
        <v>286.56</v>
      </c>
      <c r="K50">
        <v>59.89</v>
      </c>
      <c r="L50">
        <v>13</v>
      </c>
      <c r="M50">
        <v>7</v>
      </c>
      <c r="N50">
        <v>78.68000000000001</v>
      </c>
      <c r="O50">
        <v>35577.18</v>
      </c>
      <c r="P50">
        <v>137.79</v>
      </c>
      <c r="Q50">
        <v>453.17</v>
      </c>
      <c r="R50">
        <v>37.99</v>
      </c>
      <c r="S50">
        <v>28.65</v>
      </c>
      <c r="T50">
        <v>3954.21</v>
      </c>
      <c r="U50">
        <v>0.75</v>
      </c>
      <c r="V50">
        <v>0.91</v>
      </c>
      <c r="W50">
        <v>0.09</v>
      </c>
      <c r="X50">
        <v>0.23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8.155900000000001</v>
      </c>
      <c r="E51">
        <v>12.26</v>
      </c>
      <c r="F51">
        <v>8.949999999999999</v>
      </c>
      <c r="G51">
        <v>59.69</v>
      </c>
      <c r="H51">
        <v>0.82</v>
      </c>
      <c r="I51">
        <v>9</v>
      </c>
      <c r="J51">
        <v>287.07</v>
      </c>
      <c r="K51">
        <v>59.89</v>
      </c>
      <c r="L51">
        <v>13.25</v>
      </c>
      <c r="M51">
        <v>7</v>
      </c>
      <c r="N51">
        <v>78.93000000000001</v>
      </c>
      <c r="O51">
        <v>35639.23</v>
      </c>
      <c r="P51">
        <v>137.81</v>
      </c>
      <c r="Q51">
        <v>453.18</v>
      </c>
      <c r="R51">
        <v>38.24</v>
      </c>
      <c r="S51">
        <v>28.65</v>
      </c>
      <c r="T51">
        <v>4077.56</v>
      </c>
      <c r="U51">
        <v>0.75</v>
      </c>
      <c r="V51">
        <v>0.91</v>
      </c>
      <c r="W51">
        <v>0.1</v>
      </c>
      <c r="X51">
        <v>0.23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8.154</v>
      </c>
      <c r="E52">
        <v>12.26</v>
      </c>
      <c r="F52">
        <v>8.960000000000001</v>
      </c>
      <c r="G52">
        <v>59.71</v>
      </c>
      <c r="H52">
        <v>0.84</v>
      </c>
      <c r="I52">
        <v>9</v>
      </c>
      <c r="J52">
        <v>287.57</v>
      </c>
      <c r="K52">
        <v>59.89</v>
      </c>
      <c r="L52">
        <v>13.5</v>
      </c>
      <c r="M52">
        <v>7</v>
      </c>
      <c r="N52">
        <v>79.18000000000001</v>
      </c>
      <c r="O52">
        <v>35701.38</v>
      </c>
      <c r="P52">
        <v>137.35</v>
      </c>
      <c r="Q52">
        <v>453.18</v>
      </c>
      <c r="R52">
        <v>38.34</v>
      </c>
      <c r="S52">
        <v>28.65</v>
      </c>
      <c r="T52">
        <v>4128.23</v>
      </c>
      <c r="U52">
        <v>0.75</v>
      </c>
      <c r="V52">
        <v>0.91</v>
      </c>
      <c r="W52">
        <v>0.09</v>
      </c>
      <c r="X52">
        <v>0.24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8.157299999999999</v>
      </c>
      <c r="E53">
        <v>12.26</v>
      </c>
      <c r="F53">
        <v>8.949999999999999</v>
      </c>
      <c r="G53">
        <v>59.67</v>
      </c>
      <c r="H53">
        <v>0.85</v>
      </c>
      <c r="I53">
        <v>9</v>
      </c>
      <c r="J53">
        <v>288.08</v>
      </c>
      <c r="K53">
        <v>59.89</v>
      </c>
      <c r="L53">
        <v>13.75</v>
      </c>
      <c r="M53">
        <v>7</v>
      </c>
      <c r="N53">
        <v>79.44</v>
      </c>
      <c r="O53">
        <v>35763.64</v>
      </c>
      <c r="P53">
        <v>136.89</v>
      </c>
      <c r="Q53">
        <v>453.17</v>
      </c>
      <c r="R53">
        <v>38.1</v>
      </c>
      <c r="S53">
        <v>28.65</v>
      </c>
      <c r="T53">
        <v>4009.01</v>
      </c>
      <c r="U53">
        <v>0.75</v>
      </c>
      <c r="V53">
        <v>0.91</v>
      </c>
      <c r="W53">
        <v>0.1</v>
      </c>
      <c r="X53">
        <v>0.23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8.2179</v>
      </c>
      <c r="E54">
        <v>12.17</v>
      </c>
      <c r="F54">
        <v>8.91</v>
      </c>
      <c r="G54">
        <v>66.83</v>
      </c>
      <c r="H54">
        <v>0.86</v>
      </c>
      <c r="I54">
        <v>8</v>
      </c>
      <c r="J54">
        <v>288.58</v>
      </c>
      <c r="K54">
        <v>59.89</v>
      </c>
      <c r="L54">
        <v>14</v>
      </c>
      <c r="M54">
        <v>6</v>
      </c>
      <c r="N54">
        <v>79.69</v>
      </c>
      <c r="O54">
        <v>35826</v>
      </c>
      <c r="P54">
        <v>135.63</v>
      </c>
      <c r="Q54">
        <v>453.19</v>
      </c>
      <c r="R54">
        <v>36.74</v>
      </c>
      <c r="S54">
        <v>28.65</v>
      </c>
      <c r="T54">
        <v>3336.22</v>
      </c>
      <c r="U54">
        <v>0.78</v>
      </c>
      <c r="V54">
        <v>0.91</v>
      </c>
      <c r="W54">
        <v>0.09</v>
      </c>
      <c r="X54">
        <v>0.19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8.2141</v>
      </c>
      <c r="E55">
        <v>12.17</v>
      </c>
      <c r="F55">
        <v>8.92</v>
      </c>
      <c r="G55">
        <v>66.88</v>
      </c>
      <c r="H55">
        <v>0.88</v>
      </c>
      <c r="I55">
        <v>8</v>
      </c>
      <c r="J55">
        <v>289.09</v>
      </c>
      <c r="K55">
        <v>59.89</v>
      </c>
      <c r="L55">
        <v>14.25</v>
      </c>
      <c r="M55">
        <v>6</v>
      </c>
      <c r="N55">
        <v>79.95</v>
      </c>
      <c r="O55">
        <v>35888.47</v>
      </c>
      <c r="P55">
        <v>135.69</v>
      </c>
      <c r="Q55">
        <v>453.18</v>
      </c>
      <c r="R55">
        <v>37.02</v>
      </c>
      <c r="S55">
        <v>28.65</v>
      </c>
      <c r="T55">
        <v>3476.88</v>
      </c>
      <c r="U55">
        <v>0.77</v>
      </c>
      <c r="V55">
        <v>0.91</v>
      </c>
      <c r="W55">
        <v>0.09</v>
      </c>
      <c r="X55">
        <v>0.2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8.2164</v>
      </c>
      <c r="E56">
        <v>12.17</v>
      </c>
      <c r="F56">
        <v>8.91</v>
      </c>
      <c r="G56">
        <v>66.84999999999999</v>
      </c>
      <c r="H56">
        <v>0.89</v>
      </c>
      <c r="I56">
        <v>8</v>
      </c>
      <c r="J56">
        <v>289.6</v>
      </c>
      <c r="K56">
        <v>59.89</v>
      </c>
      <c r="L56">
        <v>14.5</v>
      </c>
      <c r="M56">
        <v>6</v>
      </c>
      <c r="N56">
        <v>80.20999999999999</v>
      </c>
      <c r="O56">
        <v>35951.04</v>
      </c>
      <c r="P56">
        <v>135.17</v>
      </c>
      <c r="Q56">
        <v>453.17</v>
      </c>
      <c r="R56">
        <v>36.87</v>
      </c>
      <c r="S56">
        <v>28.65</v>
      </c>
      <c r="T56">
        <v>3401.15</v>
      </c>
      <c r="U56">
        <v>0.78</v>
      </c>
      <c r="V56">
        <v>0.91</v>
      </c>
      <c r="W56">
        <v>0.09</v>
      </c>
      <c r="X56">
        <v>0.19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8.2182</v>
      </c>
      <c r="E57">
        <v>12.17</v>
      </c>
      <c r="F57">
        <v>8.91</v>
      </c>
      <c r="G57">
        <v>66.83</v>
      </c>
      <c r="H57">
        <v>0.91</v>
      </c>
      <c r="I57">
        <v>8</v>
      </c>
      <c r="J57">
        <v>290.1</v>
      </c>
      <c r="K57">
        <v>59.89</v>
      </c>
      <c r="L57">
        <v>14.75</v>
      </c>
      <c r="M57">
        <v>6</v>
      </c>
      <c r="N57">
        <v>80.47</v>
      </c>
      <c r="O57">
        <v>36013.72</v>
      </c>
      <c r="P57">
        <v>135.25</v>
      </c>
      <c r="Q57">
        <v>453.18</v>
      </c>
      <c r="R57">
        <v>36.79</v>
      </c>
      <c r="S57">
        <v>28.65</v>
      </c>
      <c r="T57">
        <v>3360.66</v>
      </c>
      <c r="U57">
        <v>0.78</v>
      </c>
      <c r="V57">
        <v>0.91</v>
      </c>
      <c r="W57">
        <v>0.09</v>
      </c>
      <c r="X57">
        <v>0.19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8.238</v>
      </c>
      <c r="E58">
        <v>12.14</v>
      </c>
      <c r="F58">
        <v>8.880000000000001</v>
      </c>
      <c r="G58">
        <v>66.61</v>
      </c>
      <c r="H58">
        <v>0.92</v>
      </c>
      <c r="I58">
        <v>8</v>
      </c>
      <c r="J58">
        <v>290.61</v>
      </c>
      <c r="K58">
        <v>59.89</v>
      </c>
      <c r="L58">
        <v>15</v>
      </c>
      <c r="M58">
        <v>6</v>
      </c>
      <c r="N58">
        <v>80.73</v>
      </c>
      <c r="O58">
        <v>36076.5</v>
      </c>
      <c r="P58">
        <v>134.32</v>
      </c>
      <c r="Q58">
        <v>453.18</v>
      </c>
      <c r="R58">
        <v>35.64</v>
      </c>
      <c r="S58">
        <v>28.65</v>
      </c>
      <c r="T58">
        <v>2786.04</v>
      </c>
      <c r="U58">
        <v>0.8</v>
      </c>
      <c r="V58">
        <v>0.91</v>
      </c>
      <c r="W58">
        <v>0.1</v>
      </c>
      <c r="X58">
        <v>0.16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8.2416</v>
      </c>
      <c r="E59">
        <v>12.13</v>
      </c>
      <c r="F59">
        <v>8.880000000000001</v>
      </c>
      <c r="G59">
        <v>66.56999999999999</v>
      </c>
      <c r="H59">
        <v>0.93</v>
      </c>
      <c r="I59">
        <v>8</v>
      </c>
      <c r="J59">
        <v>291.12</v>
      </c>
      <c r="K59">
        <v>59.89</v>
      </c>
      <c r="L59">
        <v>15.25</v>
      </c>
      <c r="M59">
        <v>6</v>
      </c>
      <c r="N59">
        <v>80.98999999999999</v>
      </c>
      <c r="O59">
        <v>36139.39</v>
      </c>
      <c r="P59">
        <v>133.98</v>
      </c>
      <c r="Q59">
        <v>453.18</v>
      </c>
      <c r="R59">
        <v>35.66</v>
      </c>
      <c r="S59">
        <v>28.65</v>
      </c>
      <c r="T59">
        <v>2794.92</v>
      </c>
      <c r="U59">
        <v>0.8</v>
      </c>
      <c r="V59">
        <v>0.92</v>
      </c>
      <c r="W59">
        <v>0.09</v>
      </c>
      <c r="X59">
        <v>0.16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8.2102</v>
      </c>
      <c r="E60">
        <v>12.18</v>
      </c>
      <c r="F60">
        <v>8.92</v>
      </c>
      <c r="G60">
        <v>66.92</v>
      </c>
      <c r="H60">
        <v>0.95</v>
      </c>
      <c r="I60">
        <v>8</v>
      </c>
      <c r="J60">
        <v>291.63</v>
      </c>
      <c r="K60">
        <v>59.89</v>
      </c>
      <c r="L60">
        <v>15.5</v>
      </c>
      <c r="M60">
        <v>6</v>
      </c>
      <c r="N60">
        <v>81.25</v>
      </c>
      <c r="O60">
        <v>36202.38</v>
      </c>
      <c r="P60">
        <v>134.33</v>
      </c>
      <c r="Q60">
        <v>453.18</v>
      </c>
      <c r="R60">
        <v>37.34</v>
      </c>
      <c r="S60">
        <v>28.65</v>
      </c>
      <c r="T60">
        <v>3636.49</v>
      </c>
      <c r="U60">
        <v>0.77</v>
      </c>
      <c r="V60">
        <v>0.91</v>
      </c>
      <c r="W60">
        <v>0.09</v>
      </c>
      <c r="X60">
        <v>0.2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8.1991</v>
      </c>
      <c r="E61">
        <v>12.2</v>
      </c>
      <c r="F61">
        <v>8.94</v>
      </c>
      <c r="G61">
        <v>67.04000000000001</v>
      </c>
      <c r="H61">
        <v>0.96</v>
      </c>
      <c r="I61">
        <v>8</v>
      </c>
      <c r="J61">
        <v>292.15</v>
      </c>
      <c r="K61">
        <v>59.89</v>
      </c>
      <c r="L61">
        <v>15.75</v>
      </c>
      <c r="M61">
        <v>6</v>
      </c>
      <c r="N61">
        <v>81.51000000000001</v>
      </c>
      <c r="O61">
        <v>36265.48</v>
      </c>
      <c r="P61">
        <v>134.36</v>
      </c>
      <c r="Q61">
        <v>453.28</v>
      </c>
      <c r="R61">
        <v>37.81</v>
      </c>
      <c r="S61">
        <v>28.65</v>
      </c>
      <c r="T61">
        <v>3869.55</v>
      </c>
      <c r="U61">
        <v>0.76</v>
      </c>
      <c r="V61">
        <v>0.91</v>
      </c>
      <c r="W61">
        <v>0.09</v>
      </c>
      <c r="X61">
        <v>0.22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8.266400000000001</v>
      </c>
      <c r="E62">
        <v>12.1</v>
      </c>
      <c r="F62">
        <v>8.890000000000001</v>
      </c>
      <c r="G62">
        <v>76.2</v>
      </c>
      <c r="H62">
        <v>0.97</v>
      </c>
      <c r="I62">
        <v>7</v>
      </c>
      <c r="J62">
        <v>292.66</v>
      </c>
      <c r="K62">
        <v>59.89</v>
      </c>
      <c r="L62">
        <v>16</v>
      </c>
      <c r="M62">
        <v>5</v>
      </c>
      <c r="N62">
        <v>81.77</v>
      </c>
      <c r="O62">
        <v>36328.69</v>
      </c>
      <c r="P62">
        <v>133.27</v>
      </c>
      <c r="Q62">
        <v>453.17</v>
      </c>
      <c r="R62">
        <v>36.2</v>
      </c>
      <c r="S62">
        <v>28.65</v>
      </c>
      <c r="T62">
        <v>3068.03</v>
      </c>
      <c r="U62">
        <v>0.79</v>
      </c>
      <c r="V62">
        <v>0.91</v>
      </c>
      <c r="W62">
        <v>0.09</v>
      </c>
      <c r="X62">
        <v>0.17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8.264799999999999</v>
      </c>
      <c r="E63">
        <v>12.1</v>
      </c>
      <c r="F63">
        <v>8.890000000000001</v>
      </c>
      <c r="G63">
        <v>76.22</v>
      </c>
      <c r="H63">
        <v>0.99</v>
      </c>
      <c r="I63">
        <v>7</v>
      </c>
      <c r="J63">
        <v>293.17</v>
      </c>
      <c r="K63">
        <v>59.89</v>
      </c>
      <c r="L63">
        <v>16.25</v>
      </c>
      <c r="M63">
        <v>5</v>
      </c>
      <c r="N63">
        <v>82.03</v>
      </c>
      <c r="O63">
        <v>36392.01</v>
      </c>
      <c r="P63">
        <v>133.36</v>
      </c>
      <c r="Q63">
        <v>453.18</v>
      </c>
      <c r="R63">
        <v>36.28</v>
      </c>
      <c r="S63">
        <v>28.65</v>
      </c>
      <c r="T63">
        <v>3107.97</v>
      </c>
      <c r="U63">
        <v>0.79</v>
      </c>
      <c r="V63">
        <v>0.91</v>
      </c>
      <c r="W63">
        <v>0.09</v>
      </c>
      <c r="X63">
        <v>0.17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8.2645</v>
      </c>
      <c r="E64">
        <v>12.1</v>
      </c>
      <c r="F64">
        <v>8.890000000000001</v>
      </c>
      <c r="G64">
        <v>76.23</v>
      </c>
      <c r="H64">
        <v>1</v>
      </c>
      <c r="I64">
        <v>7</v>
      </c>
      <c r="J64">
        <v>293.69</v>
      </c>
      <c r="K64">
        <v>59.89</v>
      </c>
      <c r="L64">
        <v>16.5</v>
      </c>
      <c r="M64">
        <v>5</v>
      </c>
      <c r="N64">
        <v>82.3</v>
      </c>
      <c r="O64">
        <v>36455.44</v>
      </c>
      <c r="P64">
        <v>133.35</v>
      </c>
      <c r="Q64">
        <v>453.2</v>
      </c>
      <c r="R64">
        <v>36.24</v>
      </c>
      <c r="S64">
        <v>28.65</v>
      </c>
      <c r="T64">
        <v>3091.38</v>
      </c>
      <c r="U64">
        <v>0.79</v>
      </c>
      <c r="V64">
        <v>0.91</v>
      </c>
      <c r="W64">
        <v>0.09</v>
      </c>
      <c r="X64">
        <v>0.17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8.2654</v>
      </c>
      <c r="E65">
        <v>12.1</v>
      </c>
      <c r="F65">
        <v>8.890000000000001</v>
      </c>
      <c r="G65">
        <v>76.20999999999999</v>
      </c>
      <c r="H65">
        <v>1.01</v>
      </c>
      <c r="I65">
        <v>7</v>
      </c>
      <c r="J65">
        <v>294.2</v>
      </c>
      <c r="K65">
        <v>59.89</v>
      </c>
      <c r="L65">
        <v>16.75</v>
      </c>
      <c r="M65">
        <v>5</v>
      </c>
      <c r="N65">
        <v>82.56</v>
      </c>
      <c r="O65">
        <v>36518.97</v>
      </c>
      <c r="P65">
        <v>133.24</v>
      </c>
      <c r="Q65">
        <v>453.18</v>
      </c>
      <c r="R65">
        <v>36.22</v>
      </c>
      <c r="S65">
        <v>28.65</v>
      </c>
      <c r="T65">
        <v>3078.52</v>
      </c>
      <c r="U65">
        <v>0.79</v>
      </c>
      <c r="V65">
        <v>0.91</v>
      </c>
      <c r="W65">
        <v>0.09</v>
      </c>
      <c r="X65">
        <v>0.17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8.264799999999999</v>
      </c>
      <c r="E66">
        <v>12.1</v>
      </c>
      <c r="F66">
        <v>8.890000000000001</v>
      </c>
      <c r="G66">
        <v>76.22</v>
      </c>
      <c r="H66">
        <v>1.03</v>
      </c>
      <c r="I66">
        <v>7</v>
      </c>
      <c r="J66">
        <v>294.72</v>
      </c>
      <c r="K66">
        <v>59.89</v>
      </c>
      <c r="L66">
        <v>17</v>
      </c>
      <c r="M66">
        <v>5</v>
      </c>
      <c r="N66">
        <v>82.83</v>
      </c>
      <c r="O66">
        <v>36582.62</v>
      </c>
      <c r="P66">
        <v>133.03</v>
      </c>
      <c r="Q66">
        <v>453.17</v>
      </c>
      <c r="R66">
        <v>36.24</v>
      </c>
      <c r="S66">
        <v>28.65</v>
      </c>
      <c r="T66">
        <v>3089.34</v>
      </c>
      <c r="U66">
        <v>0.79</v>
      </c>
      <c r="V66">
        <v>0.91</v>
      </c>
      <c r="W66">
        <v>0.09</v>
      </c>
      <c r="X66">
        <v>0.17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8.2677</v>
      </c>
      <c r="E67">
        <v>12.1</v>
      </c>
      <c r="F67">
        <v>8.890000000000001</v>
      </c>
      <c r="G67">
        <v>76.19</v>
      </c>
      <c r="H67">
        <v>1.04</v>
      </c>
      <c r="I67">
        <v>7</v>
      </c>
      <c r="J67">
        <v>295.23</v>
      </c>
      <c r="K67">
        <v>59.89</v>
      </c>
      <c r="L67">
        <v>17.25</v>
      </c>
      <c r="M67">
        <v>5</v>
      </c>
      <c r="N67">
        <v>83.09999999999999</v>
      </c>
      <c r="O67">
        <v>36646.38</v>
      </c>
      <c r="P67">
        <v>132.69</v>
      </c>
      <c r="Q67">
        <v>453.17</v>
      </c>
      <c r="R67">
        <v>36.11</v>
      </c>
      <c r="S67">
        <v>28.65</v>
      </c>
      <c r="T67">
        <v>3023.66</v>
      </c>
      <c r="U67">
        <v>0.79</v>
      </c>
      <c r="V67">
        <v>0.91</v>
      </c>
      <c r="W67">
        <v>0.09</v>
      </c>
      <c r="X67">
        <v>0.17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8.2643</v>
      </c>
      <c r="E68">
        <v>12.1</v>
      </c>
      <c r="F68">
        <v>8.890000000000001</v>
      </c>
      <c r="G68">
        <v>76.23</v>
      </c>
      <c r="H68">
        <v>1.05</v>
      </c>
      <c r="I68">
        <v>7</v>
      </c>
      <c r="J68">
        <v>295.75</v>
      </c>
      <c r="K68">
        <v>59.89</v>
      </c>
      <c r="L68">
        <v>17.5</v>
      </c>
      <c r="M68">
        <v>5</v>
      </c>
      <c r="N68">
        <v>83.36</v>
      </c>
      <c r="O68">
        <v>36710.24</v>
      </c>
      <c r="P68">
        <v>132.54</v>
      </c>
      <c r="Q68">
        <v>453.17</v>
      </c>
      <c r="R68">
        <v>36.32</v>
      </c>
      <c r="S68">
        <v>28.65</v>
      </c>
      <c r="T68">
        <v>3128.2</v>
      </c>
      <c r="U68">
        <v>0.79</v>
      </c>
      <c r="V68">
        <v>0.91</v>
      </c>
      <c r="W68">
        <v>0.09</v>
      </c>
      <c r="X68">
        <v>0.17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8.2683</v>
      </c>
      <c r="E69">
        <v>12.09</v>
      </c>
      <c r="F69">
        <v>8.890000000000001</v>
      </c>
      <c r="G69">
        <v>76.18000000000001</v>
      </c>
      <c r="H69">
        <v>1.07</v>
      </c>
      <c r="I69">
        <v>7</v>
      </c>
      <c r="J69">
        <v>296.27</v>
      </c>
      <c r="K69">
        <v>59.89</v>
      </c>
      <c r="L69">
        <v>17.75</v>
      </c>
      <c r="M69">
        <v>5</v>
      </c>
      <c r="N69">
        <v>83.63</v>
      </c>
      <c r="O69">
        <v>36774.22</v>
      </c>
      <c r="P69">
        <v>131.75</v>
      </c>
      <c r="Q69">
        <v>453.18</v>
      </c>
      <c r="R69">
        <v>36.05</v>
      </c>
      <c r="S69">
        <v>28.65</v>
      </c>
      <c r="T69">
        <v>2992.82</v>
      </c>
      <c r="U69">
        <v>0.79</v>
      </c>
      <c r="V69">
        <v>0.91</v>
      </c>
      <c r="W69">
        <v>0.09</v>
      </c>
      <c r="X69">
        <v>0.17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8.270899999999999</v>
      </c>
      <c r="E70">
        <v>12.09</v>
      </c>
      <c r="F70">
        <v>8.880000000000001</v>
      </c>
      <c r="G70">
        <v>76.15000000000001</v>
      </c>
      <c r="H70">
        <v>1.08</v>
      </c>
      <c r="I70">
        <v>7</v>
      </c>
      <c r="J70">
        <v>296.79</v>
      </c>
      <c r="K70">
        <v>59.89</v>
      </c>
      <c r="L70">
        <v>18</v>
      </c>
      <c r="M70">
        <v>5</v>
      </c>
      <c r="N70">
        <v>83.90000000000001</v>
      </c>
      <c r="O70">
        <v>36838.32</v>
      </c>
      <c r="P70">
        <v>130.74</v>
      </c>
      <c r="Q70">
        <v>453.17</v>
      </c>
      <c r="R70">
        <v>35.86</v>
      </c>
      <c r="S70">
        <v>28.65</v>
      </c>
      <c r="T70">
        <v>2901.79</v>
      </c>
      <c r="U70">
        <v>0.8</v>
      </c>
      <c r="V70">
        <v>0.91</v>
      </c>
      <c r="W70">
        <v>0.09</v>
      </c>
      <c r="X70">
        <v>0.16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8.2882</v>
      </c>
      <c r="E71">
        <v>12.07</v>
      </c>
      <c r="F71">
        <v>8.859999999999999</v>
      </c>
      <c r="G71">
        <v>75.93000000000001</v>
      </c>
      <c r="H71">
        <v>1.09</v>
      </c>
      <c r="I71">
        <v>7</v>
      </c>
      <c r="J71">
        <v>297.31</v>
      </c>
      <c r="K71">
        <v>59.89</v>
      </c>
      <c r="L71">
        <v>18.25</v>
      </c>
      <c r="M71">
        <v>5</v>
      </c>
      <c r="N71">
        <v>84.17</v>
      </c>
      <c r="O71">
        <v>36902.52</v>
      </c>
      <c r="P71">
        <v>129.69</v>
      </c>
      <c r="Q71">
        <v>453.23</v>
      </c>
      <c r="R71">
        <v>35.02</v>
      </c>
      <c r="S71">
        <v>28.65</v>
      </c>
      <c r="T71">
        <v>2480.18</v>
      </c>
      <c r="U71">
        <v>0.82</v>
      </c>
      <c r="V71">
        <v>0.92</v>
      </c>
      <c r="W71">
        <v>0.09</v>
      </c>
      <c r="X71">
        <v>0.14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8.343999999999999</v>
      </c>
      <c r="E72">
        <v>11.98</v>
      </c>
      <c r="F72">
        <v>8.83</v>
      </c>
      <c r="G72">
        <v>88.28</v>
      </c>
      <c r="H72">
        <v>1.11</v>
      </c>
      <c r="I72">
        <v>6</v>
      </c>
      <c r="J72">
        <v>297.83</v>
      </c>
      <c r="K72">
        <v>59.89</v>
      </c>
      <c r="L72">
        <v>18.5</v>
      </c>
      <c r="M72">
        <v>4</v>
      </c>
      <c r="N72">
        <v>84.45</v>
      </c>
      <c r="O72">
        <v>36966.84</v>
      </c>
      <c r="P72">
        <v>128.83</v>
      </c>
      <c r="Q72">
        <v>453.17</v>
      </c>
      <c r="R72">
        <v>34.14</v>
      </c>
      <c r="S72">
        <v>28.65</v>
      </c>
      <c r="T72">
        <v>2044.13</v>
      </c>
      <c r="U72">
        <v>0.84</v>
      </c>
      <c r="V72">
        <v>0.92</v>
      </c>
      <c r="W72">
        <v>0.09</v>
      </c>
      <c r="X72">
        <v>0.11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8.3208</v>
      </c>
      <c r="E73">
        <v>12.02</v>
      </c>
      <c r="F73">
        <v>8.859999999999999</v>
      </c>
      <c r="G73">
        <v>88.62</v>
      </c>
      <c r="H73">
        <v>1.12</v>
      </c>
      <c r="I73">
        <v>6</v>
      </c>
      <c r="J73">
        <v>298.35</v>
      </c>
      <c r="K73">
        <v>59.89</v>
      </c>
      <c r="L73">
        <v>18.75</v>
      </c>
      <c r="M73">
        <v>4</v>
      </c>
      <c r="N73">
        <v>84.72</v>
      </c>
      <c r="O73">
        <v>37031.27</v>
      </c>
      <c r="P73">
        <v>129.31</v>
      </c>
      <c r="Q73">
        <v>453.17</v>
      </c>
      <c r="R73">
        <v>35.32</v>
      </c>
      <c r="S73">
        <v>28.65</v>
      </c>
      <c r="T73">
        <v>2635.23</v>
      </c>
      <c r="U73">
        <v>0.8100000000000001</v>
      </c>
      <c r="V73">
        <v>0.92</v>
      </c>
      <c r="W73">
        <v>0.09</v>
      </c>
      <c r="X73">
        <v>0.14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8.316800000000001</v>
      </c>
      <c r="E74">
        <v>12.02</v>
      </c>
      <c r="F74">
        <v>8.869999999999999</v>
      </c>
      <c r="G74">
        <v>88.67</v>
      </c>
      <c r="H74">
        <v>1.13</v>
      </c>
      <c r="I74">
        <v>6</v>
      </c>
      <c r="J74">
        <v>298.88</v>
      </c>
      <c r="K74">
        <v>59.89</v>
      </c>
      <c r="L74">
        <v>19</v>
      </c>
      <c r="M74">
        <v>4</v>
      </c>
      <c r="N74">
        <v>84.98999999999999</v>
      </c>
      <c r="O74">
        <v>37095.82</v>
      </c>
      <c r="P74">
        <v>129.31</v>
      </c>
      <c r="Q74">
        <v>453.17</v>
      </c>
      <c r="R74">
        <v>35.45</v>
      </c>
      <c r="S74">
        <v>28.65</v>
      </c>
      <c r="T74">
        <v>2697.82</v>
      </c>
      <c r="U74">
        <v>0.8100000000000001</v>
      </c>
      <c r="V74">
        <v>0.92</v>
      </c>
      <c r="W74">
        <v>0.09</v>
      </c>
      <c r="X74">
        <v>0.15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8.327</v>
      </c>
      <c r="E75">
        <v>12.01</v>
      </c>
      <c r="F75">
        <v>8.85</v>
      </c>
      <c r="G75">
        <v>88.53</v>
      </c>
      <c r="H75">
        <v>1.15</v>
      </c>
      <c r="I75">
        <v>6</v>
      </c>
      <c r="J75">
        <v>299.4</v>
      </c>
      <c r="K75">
        <v>59.89</v>
      </c>
      <c r="L75">
        <v>19.25</v>
      </c>
      <c r="M75">
        <v>4</v>
      </c>
      <c r="N75">
        <v>85.27</v>
      </c>
      <c r="O75">
        <v>37160.49</v>
      </c>
      <c r="P75">
        <v>129.25</v>
      </c>
      <c r="Q75">
        <v>453.17</v>
      </c>
      <c r="R75">
        <v>34.94</v>
      </c>
      <c r="S75">
        <v>28.65</v>
      </c>
      <c r="T75">
        <v>2446.99</v>
      </c>
      <c r="U75">
        <v>0.82</v>
      </c>
      <c r="V75">
        <v>0.92</v>
      </c>
      <c r="W75">
        <v>0.09</v>
      </c>
      <c r="X75">
        <v>0.13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8.318899999999999</v>
      </c>
      <c r="E76">
        <v>12.02</v>
      </c>
      <c r="F76">
        <v>8.859999999999999</v>
      </c>
      <c r="G76">
        <v>88.64</v>
      </c>
      <c r="H76">
        <v>1.16</v>
      </c>
      <c r="I76">
        <v>6</v>
      </c>
      <c r="J76">
        <v>299.93</v>
      </c>
      <c r="K76">
        <v>59.89</v>
      </c>
      <c r="L76">
        <v>19.5</v>
      </c>
      <c r="M76">
        <v>4</v>
      </c>
      <c r="N76">
        <v>85.54000000000001</v>
      </c>
      <c r="O76">
        <v>37225.39</v>
      </c>
      <c r="P76">
        <v>129.01</v>
      </c>
      <c r="Q76">
        <v>453.18</v>
      </c>
      <c r="R76">
        <v>35.34</v>
      </c>
      <c r="S76">
        <v>28.65</v>
      </c>
      <c r="T76">
        <v>2645.04</v>
      </c>
      <c r="U76">
        <v>0.8100000000000001</v>
      </c>
      <c r="V76">
        <v>0.92</v>
      </c>
      <c r="W76">
        <v>0.09</v>
      </c>
      <c r="X76">
        <v>0.14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8.319900000000001</v>
      </c>
      <c r="E77">
        <v>12.02</v>
      </c>
      <c r="F77">
        <v>8.859999999999999</v>
      </c>
      <c r="G77">
        <v>88.63</v>
      </c>
      <c r="H77">
        <v>1.17</v>
      </c>
      <c r="I77">
        <v>6</v>
      </c>
      <c r="J77">
        <v>300.45</v>
      </c>
      <c r="K77">
        <v>59.89</v>
      </c>
      <c r="L77">
        <v>19.75</v>
      </c>
      <c r="M77">
        <v>4</v>
      </c>
      <c r="N77">
        <v>85.81999999999999</v>
      </c>
      <c r="O77">
        <v>37290.29</v>
      </c>
      <c r="P77">
        <v>128.79</v>
      </c>
      <c r="Q77">
        <v>453.17</v>
      </c>
      <c r="R77">
        <v>35.29</v>
      </c>
      <c r="S77">
        <v>28.65</v>
      </c>
      <c r="T77">
        <v>2618.08</v>
      </c>
      <c r="U77">
        <v>0.8100000000000001</v>
      </c>
      <c r="V77">
        <v>0.92</v>
      </c>
      <c r="W77">
        <v>0.09</v>
      </c>
      <c r="X77">
        <v>0.14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8.320399999999999</v>
      </c>
      <c r="E78">
        <v>12.02</v>
      </c>
      <c r="F78">
        <v>8.859999999999999</v>
      </c>
      <c r="G78">
        <v>88.62</v>
      </c>
      <c r="H78">
        <v>1.18</v>
      </c>
      <c r="I78">
        <v>6</v>
      </c>
      <c r="J78">
        <v>300.98</v>
      </c>
      <c r="K78">
        <v>59.89</v>
      </c>
      <c r="L78">
        <v>20</v>
      </c>
      <c r="M78">
        <v>4</v>
      </c>
      <c r="N78">
        <v>86.09</v>
      </c>
      <c r="O78">
        <v>37355.31</v>
      </c>
      <c r="P78">
        <v>128.71</v>
      </c>
      <c r="Q78">
        <v>453.17</v>
      </c>
      <c r="R78">
        <v>35.25</v>
      </c>
      <c r="S78">
        <v>28.65</v>
      </c>
      <c r="T78">
        <v>2597.93</v>
      </c>
      <c r="U78">
        <v>0.8100000000000001</v>
      </c>
      <c r="V78">
        <v>0.92</v>
      </c>
      <c r="W78">
        <v>0.09</v>
      </c>
      <c r="X78">
        <v>0.14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8.315200000000001</v>
      </c>
      <c r="E79">
        <v>12.03</v>
      </c>
      <c r="F79">
        <v>8.869999999999999</v>
      </c>
      <c r="G79">
        <v>88.7</v>
      </c>
      <c r="H79">
        <v>1.2</v>
      </c>
      <c r="I79">
        <v>6</v>
      </c>
      <c r="J79">
        <v>301.51</v>
      </c>
      <c r="K79">
        <v>59.89</v>
      </c>
      <c r="L79">
        <v>20.25</v>
      </c>
      <c r="M79">
        <v>4</v>
      </c>
      <c r="N79">
        <v>86.37</v>
      </c>
      <c r="O79">
        <v>37420.44</v>
      </c>
      <c r="P79">
        <v>128.4</v>
      </c>
      <c r="Q79">
        <v>453.17</v>
      </c>
      <c r="R79">
        <v>35.53</v>
      </c>
      <c r="S79">
        <v>28.65</v>
      </c>
      <c r="T79">
        <v>2739.04</v>
      </c>
      <c r="U79">
        <v>0.8100000000000001</v>
      </c>
      <c r="V79">
        <v>0.92</v>
      </c>
      <c r="W79">
        <v>0.09</v>
      </c>
      <c r="X79">
        <v>0.15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8.318300000000001</v>
      </c>
      <c r="E80">
        <v>12.02</v>
      </c>
      <c r="F80">
        <v>8.869999999999999</v>
      </c>
      <c r="G80">
        <v>88.65000000000001</v>
      </c>
      <c r="H80">
        <v>1.21</v>
      </c>
      <c r="I80">
        <v>6</v>
      </c>
      <c r="J80">
        <v>302.04</v>
      </c>
      <c r="K80">
        <v>59.89</v>
      </c>
      <c r="L80">
        <v>20.5</v>
      </c>
      <c r="M80">
        <v>4</v>
      </c>
      <c r="N80">
        <v>86.65000000000001</v>
      </c>
      <c r="O80">
        <v>37485.7</v>
      </c>
      <c r="P80">
        <v>128.01</v>
      </c>
      <c r="Q80">
        <v>453.17</v>
      </c>
      <c r="R80">
        <v>35.36</v>
      </c>
      <c r="S80">
        <v>28.65</v>
      </c>
      <c r="T80">
        <v>2655</v>
      </c>
      <c r="U80">
        <v>0.8100000000000001</v>
      </c>
      <c r="V80">
        <v>0.92</v>
      </c>
      <c r="W80">
        <v>0.09</v>
      </c>
      <c r="X80">
        <v>0.14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8.3224</v>
      </c>
      <c r="E81">
        <v>12.02</v>
      </c>
      <c r="F81">
        <v>8.859999999999999</v>
      </c>
      <c r="G81">
        <v>88.59</v>
      </c>
      <c r="H81">
        <v>1.22</v>
      </c>
      <c r="I81">
        <v>6</v>
      </c>
      <c r="J81">
        <v>302.57</v>
      </c>
      <c r="K81">
        <v>59.89</v>
      </c>
      <c r="L81">
        <v>20.75</v>
      </c>
      <c r="M81">
        <v>4</v>
      </c>
      <c r="N81">
        <v>86.93000000000001</v>
      </c>
      <c r="O81">
        <v>37551.07</v>
      </c>
      <c r="P81">
        <v>127.58</v>
      </c>
      <c r="Q81">
        <v>453.17</v>
      </c>
      <c r="R81">
        <v>35.16</v>
      </c>
      <c r="S81">
        <v>28.65</v>
      </c>
      <c r="T81">
        <v>2557.01</v>
      </c>
      <c r="U81">
        <v>0.8100000000000001</v>
      </c>
      <c r="V81">
        <v>0.92</v>
      </c>
      <c r="W81">
        <v>0.09</v>
      </c>
      <c r="X81">
        <v>0.14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8.331200000000001</v>
      </c>
      <c r="E82">
        <v>12</v>
      </c>
      <c r="F82">
        <v>8.85</v>
      </c>
      <c r="G82">
        <v>88.47</v>
      </c>
      <c r="H82">
        <v>1.23</v>
      </c>
      <c r="I82">
        <v>6</v>
      </c>
      <c r="J82">
        <v>303.1</v>
      </c>
      <c r="K82">
        <v>59.89</v>
      </c>
      <c r="L82">
        <v>21</v>
      </c>
      <c r="M82">
        <v>4</v>
      </c>
      <c r="N82">
        <v>87.20999999999999</v>
      </c>
      <c r="O82">
        <v>37616.56</v>
      </c>
      <c r="P82">
        <v>126.66</v>
      </c>
      <c r="Q82">
        <v>453.18</v>
      </c>
      <c r="R82">
        <v>34.58</v>
      </c>
      <c r="S82">
        <v>28.65</v>
      </c>
      <c r="T82">
        <v>2266.99</v>
      </c>
      <c r="U82">
        <v>0.83</v>
      </c>
      <c r="V82">
        <v>0.92</v>
      </c>
      <c r="W82">
        <v>0.09</v>
      </c>
      <c r="X82">
        <v>0.13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8.3409</v>
      </c>
      <c r="E83">
        <v>11.99</v>
      </c>
      <c r="F83">
        <v>8.83</v>
      </c>
      <c r="G83">
        <v>88.33</v>
      </c>
      <c r="H83">
        <v>1.25</v>
      </c>
      <c r="I83">
        <v>6</v>
      </c>
      <c r="J83">
        <v>303.63</v>
      </c>
      <c r="K83">
        <v>59.89</v>
      </c>
      <c r="L83">
        <v>21.25</v>
      </c>
      <c r="M83">
        <v>4</v>
      </c>
      <c r="N83">
        <v>87.48999999999999</v>
      </c>
      <c r="O83">
        <v>37682.17</v>
      </c>
      <c r="P83">
        <v>126.06</v>
      </c>
      <c r="Q83">
        <v>453.17</v>
      </c>
      <c r="R83">
        <v>34.2</v>
      </c>
      <c r="S83">
        <v>28.65</v>
      </c>
      <c r="T83">
        <v>2074.22</v>
      </c>
      <c r="U83">
        <v>0.84</v>
      </c>
      <c r="V83">
        <v>0.92</v>
      </c>
      <c r="W83">
        <v>0.09</v>
      </c>
      <c r="X83">
        <v>0.11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8.327199999999999</v>
      </c>
      <c r="E84">
        <v>12.01</v>
      </c>
      <c r="F84">
        <v>8.85</v>
      </c>
      <c r="G84">
        <v>88.53</v>
      </c>
      <c r="H84">
        <v>1.26</v>
      </c>
      <c r="I84">
        <v>6</v>
      </c>
      <c r="J84">
        <v>304.16</v>
      </c>
      <c r="K84">
        <v>59.89</v>
      </c>
      <c r="L84">
        <v>21.5</v>
      </c>
      <c r="M84">
        <v>4</v>
      </c>
      <c r="N84">
        <v>87.78</v>
      </c>
      <c r="O84">
        <v>37747.91</v>
      </c>
      <c r="P84">
        <v>125.37</v>
      </c>
      <c r="Q84">
        <v>453.17</v>
      </c>
      <c r="R84">
        <v>34.96</v>
      </c>
      <c r="S84">
        <v>28.65</v>
      </c>
      <c r="T84">
        <v>2456.58</v>
      </c>
      <c r="U84">
        <v>0.82</v>
      </c>
      <c r="V84">
        <v>0.92</v>
      </c>
      <c r="W84">
        <v>0.09</v>
      </c>
      <c r="X84">
        <v>0.13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8.3072</v>
      </c>
      <c r="E85">
        <v>12.04</v>
      </c>
      <c r="F85">
        <v>8.880000000000001</v>
      </c>
      <c r="G85">
        <v>88.81</v>
      </c>
      <c r="H85">
        <v>1.27</v>
      </c>
      <c r="I85">
        <v>6</v>
      </c>
      <c r="J85">
        <v>304.7</v>
      </c>
      <c r="K85">
        <v>59.89</v>
      </c>
      <c r="L85">
        <v>21.75</v>
      </c>
      <c r="M85">
        <v>4</v>
      </c>
      <c r="N85">
        <v>88.06</v>
      </c>
      <c r="O85">
        <v>37813.76</v>
      </c>
      <c r="P85">
        <v>125.16</v>
      </c>
      <c r="Q85">
        <v>453.17</v>
      </c>
      <c r="R85">
        <v>35.93</v>
      </c>
      <c r="S85">
        <v>28.65</v>
      </c>
      <c r="T85">
        <v>2940.38</v>
      </c>
      <c r="U85">
        <v>0.8</v>
      </c>
      <c r="V85">
        <v>0.91</v>
      </c>
      <c r="W85">
        <v>0.09</v>
      </c>
      <c r="X85">
        <v>0.16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8.314500000000001</v>
      </c>
      <c r="E86">
        <v>12.03</v>
      </c>
      <c r="F86">
        <v>8.869999999999999</v>
      </c>
      <c r="G86">
        <v>88.70999999999999</v>
      </c>
      <c r="H86">
        <v>1.28</v>
      </c>
      <c r="I86">
        <v>6</v>
      </c>
      <c r="J86">
        <v>305.23</v>
      </c>
      <c r="K86">
        <v>59.89</v>
      </c>
      <c r="L86">
        <v>22</v>
      </c>
      <c r="M86">
        <v>4</v>
      </c>
      <c r="N86">
        <v>88.34999999999999</v>
      </c>
      <c r="O86">
        <v>37879.74</v>
      </c>
      <c r="P86">
        <v>124.73</v>
      </c>
      <c r="Q86">
        <v>453.18</v>
      </c>
      <c r="R86">
        <v>35.5</v>
      </c>
      <c r="S86">
        <v>28.65</v>
      </c>
      <c r="T86">
        <v>2724.36</v>
      </c>
      <c r="U86">
        <v>0.8100000000000001</v>
      </c>
      <c r="V86">
        <v>0.92</v>
      </c>
      <c r="W86">
        <v>0.09</v>
      </c>
      <c r="X86">
        <v>0.15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8.381600000000001</v>
      </c>
      <c r="E87">
        <v>11.93</v>
      </c>
      <c r="F87">
        <v>8.82</v>
      </c>
      <c r="G87">
        <v>105.9</v>
      </c>
      <c r="H87">
        <v>1.3</v>
      </c>
      <c r="I87">
        <v>5</v>
      </c>
      <c r="J87">
        <v>305.77</v>
      </c>
      <c r="K87">
        <v>59.89</v>
      </c>
      <c r="L87">
        <v>22.25</v>
      </c>
      <c r="M87">
        <v>3</v>
      </c>
      <c r="N87">
        <v>88.63</v>
      </c>
      <c r="O87">
        <v>37945.85</v>
      </c>
      <c r="P87">
        <v>123.72</v>
      </c>
      <c r="Q87">
        <v>453.17</v>
      </c>
      <c r="R87">
        <v>33.97</v>
      </c>
      <c r="S87">
        <v>28.65</v>
      </c>
      <c r="T87">
        <v>1963.75</v>
      </c>
      <c r="U87">
        <v>0.84</v>
      </c>
      <c r="V87">
        <v>0.92</v>
      </c>
      <c r="W87">
        <v>0.09</v>
      </c>
      <c r="X87">
        <v>0.1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8.380699999999999</v>
      </c>
      <c r="E88">
        <v>11.93</v>
      </c>
      <c r="F88">
        <v>8.83</v>
      </c>
      <c r="G88">
        <v>105.92</v>
      </c>
      <c r="H88">
        <v>1.31</v>
      </c>
      <c r="I88">
        <v>5</v>
      </c>
      <c r="J88">
        <v>306.31</v>
      </c>
      <c r="K88">
        <v>59.89</v>
      </c>
      <c r="L88">
        <v>22.5</v>
      </c>
      <c r="M88">
        <v>3</v>
      </c>
      <c r="N88">
        <v>88.92</v>
      </c>
      <c r="O88">
        <v>38012.07</v>
      </c>
      <c r="P88">
        <v>123.93</v>
      </c>
      <c r="Q88">
        <v>453.17</v>
      </c>
      <c r="R88">
        <v>34.06</v>
      </c>
      <c r="S88">
        <v>28.65</v>
      </c>
      <c r="T88">
        <v>2011.35</v>
      </c>
      <c r="U88">
        <v>0.84</v>
      </c>
      <c r="V88">
        <v>0.92</v>
      </c>
      <c r="W88">
        <v>0.09</v>
      </c>
      <c r="X88">
        <v>0.11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8.3733</v>
      </c>
      <c r="E89">
        <v>11.94</v>
      </c>
      <c r="F89">
        <v>8.84</v>
      </c>
      <c r="G89">
        <v>106.04</v>
      </c>
      <c r="H89">
        <v>1.32</v>
      </c>
      <c r="I89">
        <v>5</v>
      </c>
      <c r="J89">
        <v>306.84</v>
      </c>
      <c r="K89">
        <v>59.89</v>
      </c>
      <c r="L89">
        <v>22.75</v>
      </c>
      <c r="M89">
        <v>3</v>
      </c>
      <c r="N89">
        <v>89.20999999999999</v>
      </c>
      <c r="O89">
        <v>38078.42</v>
      </c>
      <c r="P89">
        <v>124.25</v>
      </c>
      <c r="Q89">
        <v>453.18</v>
      </c>
      <c r="R89">
        <v>34.51</v>
      </c>
      <c r="S89">
        <v>28.65</v>
      </c>
      <c r="T89">
        <v>2236.68</v>
      </c>
      <c r="U89">
        <v>0.83</v>
      </c>
      <c r="V89">
        <v>0.92</v>
      </c>
      <c r="W89">
        <v>0.09</v>
      </c>
      <c r="X89">
        <v>0.12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8.374599999999999</v>
      </c>
      <c r="E90">
        <v>11.94</v>
      </c>
      <c r="F90">
        <v>8.84</v>
      </c>
      <c r="G90">
        <v>106.02</v>
      </c>
      <c r="H90">
        <v>1.33</v>
      </c>
      <c r="I90">
        <v>5</v>
      </c>
      <c r="J90">
        <v>307.38</v>
      </c>
      <c r="K90">
        <v>59.89</v>
      </c>
      <c r="L90">
        <v>23</v>
      </c>
      <c r="M90">
        <v>3</v>
      </c>
      <c r="N90">
        <v>89.5</v>
      </c>
      <c r="O90">
        <v>38144.9</v>
      </c>
      <c r="P90">
        <v>124.31</v>
      </c>
      <c r="Q90">
        <v>453.17</v>
      </c>
      <c r="R90">
        <v>34.32</v>
      </c>
      <c r="S90">
        <v>28.65</v>
      </c>
      <c r="T90">
        <v>2138.57</v>
      </c>
      <c r="U90">
        <v>0.83</v>
      </c>
      <c r="V90">
        <v>0.92</v>
      </c>
      <c r="W90">
        <v>0.09</v>
      </c>
      <c r="X90">
        <v>0.11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8.378299999999999</v>
      </c>
      <c r="E91">
        <v>11.94</v>
      </c>
      <c r="F91">
        <v>8.83</v>
      </c>
      <c r="G91">
        <v>105.96</v>
      </c>
      <c r="H91">
        <v>1.35</v>
      </c>
      <c r="I91">
        <v>5</v>
      </c>
      <c r="J91">
        <v>307.92</v>
      </c>
      <c r="K91">
        <v>59.89</v>
      </c>
      <c r="L91">
        <v>23.25</v>
      </c>
      <c r="M91">
        <v>3</v>
      </c>
      <c r="N91">
        <v>89.79000000000001</v>
      </c>
      <c r="O91">
        <v>38211.5</v>
      </c>
      <c r="P91">
        <v>124.41</v>
      </c>
      <c r="Q91">
        <v>453.19</v>
      </c>
      <c r="R91">
        <v>34.19</v>
      </c>
      <c r="S91">
        <v>28.65</v>
      </c>
      <c r="T91">
        <v>2073.14</v>
      </c>
      <c r="U91">
        <v>0.84</v>
      </c>
      <c r="V91">
        <v>0.92</v>
      </c>
      <c r="W91">
        <v>0.09</v>
      </c>
      <c r="X91">
        <v>0.11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8.3789</v>
      </c>
      <c r="E92">
        <v>11.93</v>
      </c>
      <c r="F92">
        <v>8.83</v>
      </c>
      <c r="G92">
        <v>105.95</v>
      </c>
      <c r="H92">
        <v>1.36</v>
      </c>
      <c r="I92">
        <v>5</v>
      </c>
      <c r="J92">
        <v>308.46</v>
      </c>
      <c r="K92">
        <v>59.89</v>
      </c>
      <c r="L92">
        <v>23.5</v>
      </c>
      <c r="M92">
        <v>3</v>
      </c>
      <c r="N92">
        <v>90.08</v>
      </c>
      <c r="O92">
        <v>38278.23</v>
      </c>
      <c r="P92">
        <v>124.5</v>
      </c>
      <c r="Q92">
        <v>453.19</v>
      </c>
      <c r="R92">
        <v>34.1</v>
      </c>
      <c r="S92">
        <v>28.65</v>
      </c>
      <c r="T92">
        <v>2027.72</v>
      </c>
      <c r="U92">
        <v>0.84</v>
      </c>
      <c r="V92">
        <v>0.92</v>
      </c>
      <c r="W92">
        <v>0.09</v>
      </c>
      <c r="X92">
        <v>0.11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8.385199999999999</v>
      </c>
      <c r="E93">
        <v>11.93</v>
      </c>
      <c r="F93">
        <v>8.82</v>
      </c>
      <c r="G93">
        <v>105.84</v>
      </c>
      <c r="H93">
        <v>1.37</v>
      </c>
      <c r="I93">
        <v>5</v>
      </c>
      <c r="J93">
        <v>309.01</v>
      </c>
      <c r="K93">
        <v>59.89</v>
      </c>
      <c r="L93">
        <v>23.75</v>
      </c>
      <c r="M93">
        <v>3</v>
      </c>
      <c r="N93">
        <v>90.37</v>
      </c>
      <c r="O93">
        <v>38345.09</v>
      </c>
      <c r="P93">
        <v>124.18</v>
      </c>
      <c r="Q93">
        <v>453.18</v>
      </c>
      <c r="R93">
        <v>33.75</v>
      </c>
      <c r="S93">
        <v>28.65</v>
      </c>
      <c r="T93">
        <v>1856.5</v>
      </c>
      <c r="U93">
        <v>0.85</v>
      </c>
      <c r="V93">
        <v>0.92</v>
      </c>
      <c r="W93">
        <v>0.09</v>
      </c>
      <c r="X93">
        <v>0.1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8.395899999999999</v>
      </c>
      <c r="E94">
        <v>11.91</v>
      </c>
      <c r="F94">
        <v>8.800000000000001</v>
      </c>
      <c r="G94">
        <v>105.66</v>
      </c>
      <c r="H94">
        <v>1.38</v>
      </c>
      <c r="I94">
        <v>5</v>
      </c>
      <c r="J94">
        <v>309.55</v>
      </c>
      <c r="K94">
        <v>59.89</v>
      </c>
      <c r="L94">
        <v>24</v>
      </c>
      <c r="M94">
        <v>3</v>
      </c>
      <c r="N94">
        <v>90.66</v>
      </c>
      <c r="O94">
        <v>38412.07</v>
      </c>
      <c r="P94">
        <v>123.91</v>
      </c>
      <c r="Q94">
        <v>453.2</v>
      </c>
      <c r="R94">
        <v>33.28</v>
      </c>
      <c r="S94">
        <v>28.65</v>
      </c>
      <c r="T94">
        <v>1621.65</v>
      </c>
      <c r="U94">
        <v>0.86</v>
      </c>
      <c r="V94">
        <v>0.92</v>
      </c>
      <c r="W94">
        <v>0.09</v>
      </c>
      <c r="X94">
        <v>0.08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8.3912</v>
      </c>
      <c r="E95">
        <v>11.92</v>
      </c>
      <c r="F95">
        <v>8.81</v>
      </c>
      <c r="G95">
        <v>105.74</v>
      </c>
      <c r="H95">
        <v>1.39</v>
      </c>
      <c r="I95">
        <v>5</v>
      </c>
      <c r="J95">
        <v>310.09</v>
      </c>
      <c r="K95">
        <v>59.89</v>
      </c>
      <c r="L95">
        <v>24.25</v>
      </c>
      <c r="M95">
        <v>2</v>
      </c>
      <c r="N95">
        <v>90.95999999999999</v>
      </c>
      <c r="O95">
        <v>38479.19</v>
      </c>
      <c r="P95">
        <v>123.98</v>
      </c>
      <c r="Q95">
        <v>453.17</v>
      </c>
      <c r="R95">
        <v>33.54</v>
      </c>
      <c r="S95">
        <v>28.65</v>
      </c>
      <c r="T95">
        <v>1747.96</v>
      </c>
      <c r="U95">
        <v>0.85</v>
      </c>
      <c r="V95">
        <v>0.92</v>
      </c>
      <c r="W95">
        <v>0.09</v>
      </c>
      <c r="X95">
        <v>0.09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8.382</v>
      </c>
      <c r="E96">
        <v>11.93</v>
      </c>
      <c r="F96">
        <v>8.82</v>
      </c>
      <c r="G96">
        <v>105.89</v>
      </c>
      <c r="H96">
        <v>1.41</v>
      </c>
      <c r="I96">
        <v>5</v>
      </c>
      <c r="J96">
        <v>310.64</v>
      </c>
      <c r="K96">
        <v>59.89</v>
      </c>
      <c r="L96">
        <v>24.5</v>
      </c>
      <c r="M96">
        <v>2</v>
      </c>
      <c r="N96">
        <v>91.25</v>
      </c>
      <c r="O96">
        <v>38546.43</v>
      </c>
      <c r="P96">
        <v>124.08</v>
      </c>
      <c r="Q96">
        <v>453.17</v>
      </c>
      <c r="R96">
        <v>34</v>
      </c>
      <c r="S96">
        <v>28.65</v>
      </c>
      <c r="T96">
        <v>1982.32</v>
      </c>
      <c r="U96">
        <v>0.84</v>
      </c>
      <c r="V96">
        <v>0.92</v>
      </c>
      <c r="W96">
        <v>0.09</v>
      </c>
      <c r="X96">
        <v>0.1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8.3682</v>
      </c>
      <c r="E97">
        <v>11.95</v>
      </c>
      <c r="F97">
        <v>8.84</v>
      </c>
      <c r="G97">
        <v>106.13</v>
      </c>
      <c r="H97">
        <v>1.42</v>
      </c>
      <c r="I97">
        <v>5</v>
      </c>
      <c r="J97">
        <v>311.19</v>
      </c>
      <c r="K97">
        <v>59.89</v>
      </c>
      <c r="L97">
        <v>24.75</v>
      </c>
      <c r="M97">
        <v>2</v>
      </c>
      <c r="N97">
        <v>91.55</v>
      </c>
      <c r="O97">
        <v>38613.8</v>
      </c>
      <c r="P97">
        <v>124.16</v>
      </c>
      <c r="Q97">
        <v>453.17</v>
      </c>
      <c r="R97">
        <v>34.7</v>
      </c>
      <c r="S97">
        <v>28.65</v>
      </c>
      <c r="T97">
        <v>2331.44</v>
      </c>
      <c r="U97">
        <v>0.83</v>
      </c>
      <c r="V97">
        <v>0.92</v>
      </c>
      <c r="W97">
        <v>0.09</v>
      </c>
      <c r="X97">
        <v>0.12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8.363300000000001</v>
      </c>
      <c r="E98">
        <v>11.96</v>
      </c>
      <c r="F98">
        <v>8.85</v>
      </c>
      <c r="G98">
        <v>106.21</v>
      </c>
      <c r="H98">
        <v>1.43</v>
      </c>
      <c r="I98">
        <v>5</v>
      </c>
      <c r="J98">
        <v>311.73</v>
      </c>
      <c r="K98">
        <v>59.89</v>
      </c>
      <c r="L98">
        <v>25</v>
      </c>
      <c r="M98">
        <v>2</v>
      </c>
      <c r="N98">
        <v>91.84999999999999</v>
      </c>
      <c r="O98">
        <v>38681.31</v>
      </c>
      <c r="P98">
        <v>124.05</v>
      </c>
      <c r="Q98">
        <v>453.17</v>
      </c>
      <c r="R98">
        <v>34.89</v>
      </c>
      <c r="S98">
        <v>28.65</v>
      </c>
      <c r="T98">
        <v>2422.7</v>
      </c>
      <c r="U98">
        <v>0.82</v>
      </c>
      <c r="V98">
        <v>0.92</v>
      </c>
      <c r="W98">
        <v>0.09</v>
      </c>
      <c r="X98">
        <v>0.13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8.3674</v>
      </c>
      <c r="E99">
        <v>11.95</v>
      </c>
      <c r="F99">
        <v>8.85</v>
      </c>
      <c r="G99">
        <v>106.14</v>
      </c>
      <c r="H99">
        <v>1.44</v>
      </c>
      <c r="I99">
        <v>5</v>
      </c>
      <c r="J99">
        <v>312.28</v>
      </c>
      <c r="K99">
        <v>59.89</v>
      </c>
      <c r="L99">
        <v>25.25</v>
      </c>
      <c r="M99">
        <v>1</v>
      </c>
      <c r="N99">
        <v>92.15000000000001</v>
      </c>
      <c r="O99">
        <v>38749.07</v>
      </c>
      <c r="P99">
        <v>123.76</v>
      </c>
      <c r="Q99">
        <v>453.17</v>
      </c>
      <c r="R99">
        <v>34.61</v>
      </c>
      <c r="S99">
        <v>28.65</v>
      </c>
      <c r="T99">
        <v>2284.7</v>
      </c>
      <c r="U99">
        <v>0.83</v>
      </c>
      <c r="V99">
        <v>0.92</v>
      </c>
      <c r="W99">
        <v>0.09</v>
      </c>
      <c r="X99">
        <v>0.12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8.368600000000001</v>
      </c>
      <c r="E100">
        <v>11.95</v>
      </c>
      <c r="F100">
        <v>8.84</v>
      </c>
      <c r="G100">
        <v>106.12</v>
      </c>
      <c r="H100">
        <v>1.45</v>
      </c>
      <c r="I100">
        <v>5</v>
      </c>
      <c r="J100">
        <v>312.83</v>
      </c>
      <c r="K100">
        <v>59.89</v>
      </c>
      <c r="L100">
        <v>25.5</v>
      </c>
      <c r="M100">
        <v>1</v>
      </c>
      <c r="N100">
        <v>92.44</v>
      </c>
      <c r="O100">
        <v>38816.85</v>
      </c>
      <c r="P100">
        <v>123.75</v>
      </c>
      <c r="Q100">
        <v>453.17</v>
      </c>
      <c r="R100">
        <v>34.56</v>
      </c>
      <c r="S100">
        <v>28.65</v>
      </c>
      <c r="T100">
        <v>2259.14</v>
      </c>
      <c r="U100">
        <v>0.83</v>
      </c>
      <c r="V100">
        <v>0.92</v>
      </c>
      <c r="W100">
        <v>0.09</v>
      </c>
      <c r="X100">
        <v>0.12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8.369</v>
      </c>
      <c r="E101">
        <v>11.95</v>
      </c>
      <c r="F101">
        <v>8.84</v>
      </c>
      <c r="G101">
        <v>106.12</v>
      </c>
      <c r="H101">
        <v>1.46</v>
      </c>
      <c r="I101">
        <v>5</v>
      </c>
      <c r="J101">
        <v>313.38</v>
      </c>
      <c r="K101">
        <v>59.89</v>
      </c>
      <c r="L101">
        <v>25.75</v>
      </c>
      <c r="M101">
        <v>1</v>
      </c>
      <c r="N101">
        <v>92.75</v>
      </c>
      <c r="O101">
        <v>38884.75</v>
      </c>
      <c r="P101">
        <v>123.73</v>
      </c>
      <c r="Q101">
        <v>453.17</v>
      </c>
      <c r="R101">
        <v>34.58</v>
      </c>
      <c r="S101">
        <v>28.65</v>
      </c>
      <c r="T101">
        <v>2270.37</v>
      </c>
      <c r="U101">
        <v>0.83</v>
      </c>
      <c r="V101">
        <v>0.92</v>
      </c>
      <c r="W101">
        <v>0.09</v>
      </c>
      <c r="X101">
        <v>0.12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8.367800000000001</v>
      </c>
      <c r="E102">
        <v>11.95</v>
      </c>
      <c r="F102">
        <v>8.84</v>
      </c>
      <c r="G102">
        <v>106.14</v>
      </c>
      <c r="H102">
        <v>1.48</v>
      </c>
      <c r="I102">
        <v>5</v>
      </c>
      <c r="J102">
        <v>313.93</v>
      </c>
      <c r="K102">
        <v>59.89</v>
      </c>
      <c r="L102">
        <v>26</v>
      </c>
      <c r="M102">
        <v>0</v>
      </c>
      <c r="N102">
        <v>93.05</v>
      </c>
      <c r="O102">
        <v>38952.8</v>
      </c>
      <c r="P102">
        <v>123.87</v>
      </c>
      <c r="Q102">
        <v>453.17</v>
      </c>
      <c r="R102">
        <v>34.6</v>
      </c>
      <c r="S102">
        <v>28.65</v>
      </c>
      <c r="T102">
        <v>2281.16</v>
      </c>
      <c r="U102">
        <v>0.83</v>
      </c>
      <c r="V102">
        <v>0.92</v>
      </c>
      <c r="W102">
        <v>0.09</v>
      </c>
      <c r="X102">
        <v>0.12</v>
      </c>
      <c r="Y102">
        <v>1</v>
      </c>
      <c r="Z10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5.7361</v>
      </c>
      <c r="E2">
        <v>17.43</v>
      </c>
      <c r="F2">
        <v>11.76</v>
      </c>
      <c r="G2">
        <v>6.78</v>
      </c>
      <c r="H2">
        <v>0.11</v>
      </c>
      <c r="I2">
        <v>104</v>
      </c>
      <c r="J2">
        <v>159.12</v>
      </c>
      <c r="K2">
        <v>50.28</v>
      </c>
      <c r="L2">
        <v>1</v>
      </c>
      <c r="M2">
        <v>102</v>
      </c>
      <c r="N2">
        <v>27.84</v>
      </c>
      <c r="O2">
        <v>19859.16</v>
      </c>
      <c r="P2">
        <v>142.19</v>
      </c>
      <c r="Q2">
        <v>453.25</v>
      </c>
      <c r="R2">
        <v>130.06</v>
      </c>
      <c r="S2">
        <v>28.65</v>
      </c>
      <c r="T2">
        <v>49516.8</v>
      </c>
      <c r="U2">
        <v>0.22</v>
      </c>
      <c r="V2">
        <v>0.6899999999999999</v>
      </c>
      <c r="W2">
        <v>0.24</v>
      </c>
      <c r="X2">
        <v>3.04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6.3437</v>
      </c>
      <c r="E3">
        <v>15.76</v>
      </c>
      <c r="F3">
        <v>10.96</v>
      </c>
      <c r="G3">
        <v>8.539999999999999</v>
      </c>
      <c r="H3">
        <v>0.14</v>
      </c>
      <c r="I3">
        <v>77</v>
      </c>
      <c r="J3">
        <v>159.48</v>
      </c>
      <c r="K3">
        <v>50.28</v>
      </c>
      <c r="L3">
        <v>1.25</v>
      </c>
      <c r="M3">
        <v>75</v>
      </c>
      <c r="N3">
        <v>27.95</v>
      </c>
      <c r="O3">
        <v>19902.91</v>
      </c>
      <c r="P3">
        <v>131.83</v>
      </c>
      <c r="Q3">
        <v>453.32</v>
      </c>
      <c r="R3">
        <v>103.69</v>
      </c>
      <c r="S3">
        <v>28.65</v>
      </c>
      <c r="T3">
        <v>36463.8</v>
      </c>
      <c r="U3">
        <v>0.28</v>
      </c>
      <c r="V3">
        <v>0.74</v>
      </c>
      <c r="W3">
        <v>0.2</v>
      </c>
      <c r="X3">
        <v>2.24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6.7807</v>
      </c>
      <c r="E4">
        <v>14.75</v>
      </c>
      <c r="F4">
        <v>10.46</v>
      </c>
      <c r="G4">
        <v>10.29</v>
      </c>
      <c r="H4">
        <v>0.17</v>
      </c>
      <c r="I4">
        <v>61</v>
      </c>
      <c r="J4">
        <v>159.83</v>
      </c>
      <c r="K4">
        <v>50.28</v>
      </c>
      <c r="L4">
        <v>1.5</v>
      </c>
      <c r="M4">
        <v>59</v>
      </c>
      <c r="N4">
        <v>28.05</v>
      </c>
      <c r="O4">
        <v>19946.71</v>
      </c>
      <c r="P4">
        <v>125.06</v>
      </c>
      <c r="Q4">
        <v>453.25</v>
      </c>
      <c r="R4">
        <v>87.22</v>
      </c>
      <c r="S4">
        <v>28.65</v>
      </c>
      <c r="T4">
        <v>28309.95</v>
      </c>
      <c r="U4">
        <v>0.33</v>
      </c>
      <c r="V4">
        <v>0.78</v>
      </c>
      <c r="W4">
        <v>0.18</v>
      </c>
      <c r="X4">
        <v>1.74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7.0649</v>
      </c>
      <c r="E5">
        <v>14.15</v>
      </c>
      <c r="F5">
        <v>10.19</v>
      </c>
      <c r="G5">
        <v>11.98</v>
      </c>
      <c r="H5">
        <v>0.19</v>
      </c>
      <c r="I5">
        <v>51</v>
      </c>
      <c r="J5">
        <v>160.19</v>
      </c>
      <c r="K5">
        <v>50.28</v>
      </c>
      <c r="L5">
        <v>1.75</v>
      </c>
      <c r="M5">
        <v>49</v>
      </c>
      <c r="N5">
        <v>28.16</v>
      </c>
      <c r="O5">
        <v>19990.53</v>
      </c>
      <c r="P5">
        <v>121.27</v>
      </c>
      <c r="Q5">
        <v>453.21</v>
      </c>
      <c r="R5">
        <v>78.55</v>
      </c>
      <c r="S5">
        <v>28.65</v>
      </c>
      <c r="T5">
        <v>24024.14</v>
      </c>
      <c r="U5">
        <v>0.36</v>
      </c>
      <c r="V5">
        <v>0.8</v>
      </c>
      <c r="W5">
        <v>0.16</v>
      </c>
      <c r="X5">
        <v>1.47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7.3027</v>
      </c>
      <c r="E6">
        <v>13.69</v>
      </c>
      <c r="F6">
        <v>9.949999999999999</v>
      </c>
      <c r="G6">
        <v>13.57</v>
      </c>
      <c r="H6">
        <v>0.22</v>
      </c>
      <c r="I6">
        <v>44</v>
      </c>
      <c r="J6">
        <v>160.54</v>
      </c>
      <c r="K6">
        <v>50.28</v>
      </c>
      <c r="L6">
        <v>2</v>
      </c>
      <c r="M6">
        <v>42</v>
      </c>
      <c r="N6">
        <v>28.26</v>
      </c>
      <c r="O6">
        <v>20034.4</v>
      </c>
      <c r="P6">
        <v>117.8</v>
      </c>
      <c r="Q6">
        <v>453.18</v>
      </c>
      <c r="R6">
        <v>70.8</v>
      </c>
      <c r="S6">
        <v>28.65</v>
      </c>
      <c r="T6">
        <v>20183.48</v>
      </c>
      <c r="U6">
        <v>0.4</v>
      </c>
      <c r="V6">
        <v>0.82</v>
      </c>
      <c r="W6">
        <v>0.15</v>
      </c>
      <c r="X6">
        <v>1.23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7.5075</v>
      </c>
      <c r="E7">
        <v>13.32</v>
      </c>
      <c r="F7">
        <v>9.77</v>
      </c>
      <c r="G7">
        <v>15.43</v>
      </c>
      <c r="H7">
        <v>0.25</v>
      </c>
      <c r="I7">
        <v>38</v>
      </c>
      <c r="J7">
        <v>160.9</v>
      </c>
      <c r="K7">
        <v>50.28</v>
      </c>
      <c r="L7">
        <v>2.25</v>
      </c>
      <c r="M7">
        <v>36</v>
      </c>
      <c r="N7">
        <v>28.37</v>
      </c>
      <c r="O7">
        <v>20078.3</v>
      </c>
      <c r="P7">
        <v>115.21</v>
      </c>
      <c r="Q7">
        <v>453.19</v>
      </c>
      <c r="R7">
        <v>64.75</v>
      </c>
      <c r="S7">
        <v>28.65</v>
      </c>
      <c r="T7">
        <v>17188.2</v>
      </c>
      <c r="U7">
        <v>0.44</v>
      </c>
      <c r="V7">
        <v>0.83</v>
      </c>
      <c r="W7">
        <v>0.14</v>
      </c>
      <c r="X7">
        <v>1.05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7.648</v>
      </c>
      <c r="E8">
        <v>13.08</v>
      </c>
      <c r="F8">
        <v>9.66</v>
      </c>
      <c r="G8">
        <v>17.04</v>
      </c>
      <c r="H8">
        <v>0.27</v>
      </c>
      <c r="I8">
        <v>34</v>
      </c>
      <c r="J8">
        <v>161.26</v>
      </c>
      <c r="K8">
        <v>50.28</v>
      </c>
      <c r="L8">
        <v>2.5</v>
      </c>
      <c r="M8">
        <v>32</v>
      </c>
      <c r="N8">
        <v>28.48</v>
      </c>
      <c r="O8">
        <v>20122.23</v>
      </c>
      <c r="P8">
        <v>113.25</v>
      </c>
      <c r="Q8">
        <v>453.19</v>
      </c>
      <c r="R8">
        <v>61.01</v>
      </c>
      <c r="S8">
        <v>28.65</v>
      </c>
      <c r="T8">
        <v>15340.51</v>
      </c>
      <c r="U8">
        <v>0.47</v>
      </c>
      <c r="V8">
        <v>0.84</v>
      </c>
      <c r="W8">
        <v>0.14</v>
      </c>
      <c r="X8">
        <v>0.93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7.8064</v>
      </c>
      <c r="E9">
        <v>12.81</v>
      </c>
      <c r="F9">
        <v>9.52</v>
      </c>
      <c r="G9">
        <v>19.04</v>
      </c>
      <c r="H9">
        <v>0.3</v>
      </c>
      <c r="I9">
        <v>30</v>
      </c>
      <c r="J9">
        <v>161.61</v>
      </c>
      <c r="K9">
        <v>50.28</v>
      </c>
      <c r="L9">
        <v>2.75</v>
      </c>
      <c r="M9">
        <v>28</v>
      </c>
      <c r="N9">
        <v>28.58</v>
      </c>
      <c r="O9">
        <v>20166.2</v>
      </c>
      <c r="P9">
        <v>110.96</v>
      </c>
      <c r="Q9">
        <v>453.21</v>
      </c>
      <c r="R9">
        <v>56.45</v>
      </c>
      <c r="S9">
        <v>28.65</v>
      </c>
      <c r="T9">
        <v>13080.14</v>
      </c>
      <c r="U9">
        <v>0.51</v>
      </c>
      <c r="V9">
        <v>0.85</v>
      </c>
      <c r="W9">
        <v>0.13</v>
      </c>
      <c r="X9">
        <v>0.8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7.9904</v>
      </c>
      <c r="E10">
        <v>12.52</v>
      </c>
      <c r="F10">
        <v>9.32</v>
      </c>
      <c r="G10">
        <v>20.71</v>
      </c>
      <c r="H10">
        <v>0.33</v>
      </c>
      <c r="I10">
        <v>27</v>
      </c>
      <c r="J10">
        <v>161.97</v>
      </c>
      <c r="K10">
        <v>50.28</v>
      </c>
      <c r="L10">
        <v>3</v>
      </c>
      <c r="M10">
        <v>25</v>
      </c>
      <c r="N10">
        <v>28.69</v>
      </c>
      <c r="O10">
        <v>20210.21</v>
      </c>
      <c r="P10">
        <v>108.02</v>
      </c>
      <c r="Q10">
        <v>453.21</v>
      </c>
      <c r="R10">
        <v>49.88</v>
      </c>
      <c r="S10">
        <v>28.65</v>
      </c>
      <c r="T10">
        <v>9808.59</v>
      </c>
      <c r="U10">
        <v>0.57</v>
      </c>
      <c r="V10">
        <v>0.87</v>
      </c>
      <c r="W10">
        <v>0.12</v>
      </c>
      <c r="X10">
        <v>0.6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7.8127</v>
      </c>
      <c r="E11">
        <v>12.8</v>
      </c>
      <c r="F11">
        <v>9.640000000000001</v>
      </c>
      <c r="G11">
        <v>22.24</v>
      </c>
      <c r="H11">
        <v>0.35</v>
      </c>
      <c r="I11">
        <v>26</v>
      </c>
      <c r="J11">
        <v>162.33</v>
      </c>
      <c r="K11">
        <v>50.28</v>
      </c>
      <c r="L11">
        <v>3.25</v>
      </c>
      <c r="M11">
        <v>24</v>
      </c>
      <c r="N11">
        <v>28.8</v>
      </c>
      <c r="O11">
        <v>20254.26</v>
      </c>
      <c r="P11">
        <v>111.44</v>
      </c>
      <c r="Q11">
        <v>453.24</v>
      </c>
      <c r="R11">
        <v>61.21</v>
      </c>
      <c r="S11">
        <v>28.65</v>
      </c>
      <c r="T11">
        <v>15478.49</v>
      </c>
      <c r="U11">
        <v>0.47</v>
      </c>
      <c r="V11">
        <v>0.84</v>
      </c>
      <c r="W11">
        <v>0.12</v>
      </c>
      <c r="X11">
        <v>0.92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7.9943</v>
      </c>
      <c r="E12">
        <v>12.51</v>
      </c>
      <c r="F12">
        <v>9.41</v>
      </c>
      <c r="G12">
        <v>23.53</v>
      </c>
      <c r="H12">
        <v>0.38</v>
      </c>
      <c r="I12">
        <v>24</v>
      </c>
      <c r="J12">
        <v>162.68</v>
      </c>
      <c r="K12">
        <v>50.28</v>
      </c>
      <c r="L12">
        <v>3.5</v>
      </c>
      <c r="M12">
        <v>22</v>
      </c>
      <c r="N12">
        <v>28.9</v>
      </c>
      <c r="O12">
        <v>20298.34</v>
      </c>
      <c r="P12">
        <v>107.92</v>
      </c>
      <c r="Q12">
        <v>453.22</v>
      </c>
      <c r="R12">
        <v>53.19</v>
      </c>
      <c r="S12">
        <v>28.65</v>
      </c>
      <c r="T12">
        <v>11480.44</v>
      </c>
      <c r="U12">
        <v>0.54</v>
      </c>
      <c r="V12">
        <v>0.86</v>
      </c>
      <c r="W12">
        <v>0.12</v>
      </c>
      <c r="X12">
        <v>0.6899999999999999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8.0799</v>
      </c>
      <c r="E13">
        <v>12.38</v>
      </c>
      <c r="F13">
        <v>9.34</v>
      </c>
      <c r="G13">
        <v>25.48</v>
      </c>
      <c r="H13">
        <v>0.41</v>
      </c>
      <c r="I13">
        <v>22</v>
      </c>
      <c r="J13">
        <v>163.04</v>
      </c>
      <c r="K13">
        <v>50.28</v>
      </c>
      <c r="L13">
        <v>3.75</v>
      </c>
      <c r="M13">
        <v>20</v>
      </c>
      <c r="N13">
        <v>29.01</v>
      </c>
      <c r="O13">
        <v>20342.46</v>
      </c>
      <c r="P13">
        <v>106.64</v>
      </c>
      <c r="Q13">
        <v>453.2</v>
      </c>
      <c r="R13">
        <v>50.99</v>
      </c>
      <c r="S13">
        <v>28.65</v>
      </c>
      <c r="T13">
        <v>10390.35</v>
      </c>
      <c r="U13">
        <v>0.5600000000000001</v>
      </c>
      <c r="V13">
        <v>0.87</v>
      </c>
      <c r="W13">
        <v>0.12</v>
      </c>
      <c r="X13">
        <v>0.62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8.1744</v>
      </c>
      <c r="E14">
        <v>12.23</v>
      </c>
      <c r="F14">
        <v>9.26</v>
      </c>
      <c r="G14">
        <v>27.79</v>
      </c>
      <c r="H14">
        <v>0.43</v>
      </c>
      <c r="I14">
        <v>20</v>
      </c>
      <c r="J14">
        <v>163.4</v>
      </c>
      <c r="K14">
        <v>50.28</v>
      </c>
      <c r="L14">
        <v>4</v>
      </c>
      <c r="M14">
        <v>18</v>
      </c>
      <c r="N14">
        <v>29.12</v>
      </c>
      <c r="O14">
        <v>20386.62</v>
      </c>
      <c r="P14">
        <v>105.21</v>
      </c>
      <c r="Q14">
        <v>453.17</v>
      </c>
      <c r="R14">
        <v>48.39</v>
      </c>
      <c r="S14">
        <v>28.65</v>
      </c>
      <c r="T14">
        <v>9101.17</v>
      </c>
      <c r="U14">
        <v>0.59</v>
      </c>
      <c r="V14">
        <v>0.88</v>
      </c>
      <c r="W14">
        <v>0.11</v>
      </c>
      <c r="X14">
        <v>0.54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8.2164</v>
      </c>
      <c r="E15">
        <v>12.17</v>
      </c>
      <c r="F15">
        <v>9.23</v>
      </c>
      <c r="G15">
        <v>29.16</v>
      </c>
      <c r="H15">
        <v>0.46</v>
      </c>
      <c r="I15">
        <v>19</v>
      </c>
      <c r="J15">
        <v>163.76</v>
      </c>
      <c r="K15">
        <v>50.28</v>
      </c>
      <c r="L15">
        <v>4.25</v>
      </c>
      <c r="M15">
        <v>17</v>
      </c>
      <c r="N15">
        <v>29.23</v>
      </c>
      <c r="O15">
        <v>20430.81</v>
      </c>
      <c r="P15">
        <v>104.49</v>
      </c>
      <c r="Q15">
        <v>453.21</v>
      </c>
      <c r="R15">
        <v>47.4</v>
      </c>
      <c r="S15">
        <v>28.65</v>
      </c>
      <c r="T15">
        <v>8607.93</v>
      </c>
      <c r="U15">
        <v>0.6</v>
      </c>
      <c r="V15">
        <v>0.88</v>
      </c>
      <c r="W15">
        <v>0.11</v>
      </c>
      <c r="X15">
        <v>0.51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8.2552</v>
      </c>
      <c r="E16">
        <v>12.11</v>
      </c>
      <c r="F16">
        <v>9.210000000000001</v>
      </c>
      <c r="G16">
        <v>30.7</v>
      </c>
      <c r="H16">
        <v>0.49</v>
      </c>
      <c r="I16">
        <v>18</v>
      </c>
      <c r="J16">
        <v>164.12</v>
      </c>
      <c r="K16">
        <v>50.28</v>
      </c>
      <c r="L16">
        <v>4.5</v>
      </c>
      <c r="M16">
        <v>16</v>
      </c>
      <c r="N16">
        <v>29.34</v>
      </c>
      <c r="O16">
        <v>20475.04</v>
      </c>
      <c r="P16">
        <v>103.52</v>
      </c>
      <c r="Q16">
        <v>453.21</v>
      </c>
      <c r="R16">
        <v>46.55</v>
      </c>
      <c r="S16">
        <v>28.65</v>
      </c>
      <c r="T16">
        <v>8188.15</v>
      </c>
      <c r="U16">
        <v>0.62</v>
      </c>
      <c r="V16">
        <v>0.88</v>
      </c>
      <c r="W16">
        <v>0.11</v>
      </c>
      <c r="X16">
        <v>0.49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8.2995</v>
      </c>
      <c r="E17">
        <v>12.05</v>
      </c>
      <c r="F17">
        <v>9.18</v>
      </c>
      <c r="G17">
        <v>32.39</v>
      </c>
      <c r="H17">
        <v>0.51</v>
      </c>
      <c r="I17">
        <v>17</v>
      </c>
      <c r="J17">
        <v>164.48</v>
      </c>
      <c r="K17">
        <v>50.28</v>
      </c>
      <c r="L17">
        <v>4.75</v>
      </c>
      <c r="M17">
        <v>15</v>
      </c>
      <c r="N17">
        <v>29.45</v>
      </c>
      <c r="O17">
        <v>20519.3</v>
      </c>
      <c r="P17">
        <v>102.42</v>
      </c>
      <c r="Q17">
        <v>453.2</v>
      </c>
      <c r="R17">
        <v>45.48</v>
      </c>
      <c r="S17">
        <v>28.65</v>
      </c>
      <c r="T17">
        <v>7657.7</v>
      </c>
      <c r="U17">
        <v>0.63</v>
      </c>
      <c r="V17">
        <v>0.89</v>
      </c>
      <c r="W17">
        <v>0.11</v>
      </c>
      <c r="X17">
        <v>0.46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8.339700000000001</v>
      </c>
      <c r="E18">
        <v>11.99</v>
      </c>
      <c r="F18">
        <v>9.15</v>
      </c>
      <c r="G18">
        <v>34.32</v>
      </c>
      <c r="H18">
        <v>0.54</v>
      </c>
      <c r="I18">
        <v>16</v>
      </c>
      <c r="J18">
        <v>164.83</v>
      </c>
      <c r="K18">
        <v>50.28</v>
      </c>
      <c r="L18">
        <v>5</v>
      </c>
      <c r="M18">
        <v>14</v>
      </c>
      <c r="N18">
        <v>29.55</v>
      </c>
      <c r="O18">
        <v>20563.61</v>
      </c>
      <c r="P18">
        <v>101.66</v>
      </c>
      <c r="Q18">
        <v>453.18</v>
      </c>
      <c r="R18">
        <v>44.62</v>
      </c>
      <c r="S18">
        <v>28.65</v>
      </c>
      <c r="T18">
        <v>7237.07</v>
      </c>
      <c r="U18">
        <v>0.64</v>
      </c>
      <c r="V18">
        <v>0.89</v>
      </c>
      <c r="W18">
        <v>0.11</v>
      </c>
      <c r="X18">
        <v>0.43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8.3934</v>
      </c>
      <c r="E19">
        <v>11.91</v>
      </c>
      <c r="F19">
        <v>9.109999999999999</v>
      </c>
      <c r="G19">
        <v>36.43</v>
      </c>
      <c r="H19">
        <v>0.5600000000000001</v>
      </c>
      <c r="I19">
        <v>15</v>
      </c>
      <c r="J19">
        <v>165.19</v>
      </c>
      <c r="K19">
        <v>50.28</v>
      </c>
      <c r="L19">
        <v>5.25</v>
      </c>
      <c r="M19">
        <v>13</v>
      </c>
      <c r="N19">
        <v>29.66</v>
      </c>
      <c r="O19">
        <v>20607.95</v>
      </c>
      <c r="P19">
        <v>100.46</v>
      </c>
      <c r="Q19">
        <v>453.19</v>
      </c>
      <c r="R19">
        <v>43.14</v>
      </c>
      <c r="S19">
        <v>28.65</v>
      </c>
      <c r="T19">
        <v>6501.97</v>
      </c>
      <c r="U19">
        <v>0.66</v>
      </c>
      <c r="V19">
        <v>0.89</v>
      </c>
      <c r="W19">
        <v>0.1</v>
      </c>
      <c r="X19">
        <v>0.39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8.484999999999999</v>
      </c>
      <c r="E20">
        <v>11.79</v>
      </c>
      <c r="F20">
        <v>9.01</v>
      </c>
      <c r="G20">
        <v>38.61</v>
      </c>
      <c r="H20">
        <v>0.59</v>
      </c>
      <c r="I20">
        <v>14</v>
      </c>
      <c r="J20">
        <v>165.55</v>
      </c>
      <c r="K20">
        <v>50.28</v>
      </c>
      <c r="L20">
        <v>5.5</v>
      </c>
      <c r="M20">
        <v>12</v>
      </c>
      <c r="N20">
        <v>29.77</v>
      </c>
      <c r="O20">
        <v>20652.33</v>
      </c>
      <c r="P20">
        <v>98.5</v>
      </c>
      <c r="Q20">
        <v>453.17</v>
      </c>
      <c r="R20">
        <v>39.72</v>
      </c>
      <c r="S20">
        <v>28.65</v>
      </c>
      <c r="T20">
        <v>4796.09</v>
      </c>
      <c r="U20">
        <v>0.72</v>
      </c>
      <c r="V20">
        <v>0.9</v>
      </c>
      <c r="W20">
        <v>0.1</v>
      </c>
      <c r="X20">
        <v>0.29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8.41</v>
      </c>
      <c r="E21">
        <v>11.89</v>
      </c>
      <c r="F21">
        <v>9.119999999999999</v>
      </c>
      <c r="G21">
        <v>39.06</v>
      </c>
      <c r="H21">
        <v>0.61</v>
      </c>
      <c r="I21">
        <v>14</v>
      </c>
      <c r="J21">
        <v>165.91</v>
      </c>
      <c r="K21">
        <v>50.28</v>
      </c>
      <c r="L21">
        <v>5.75</v>
      </c>
      <c r="M21">
        <v>12</v>
      </c>
      <c r="N21">
        <v>29.88</v>
      </c>
      <c r="O21">
        <v>20696.74</v>
      </c>
      <c r="P21">
        <v>99.56999999999999</v>
      </c>
      <c r="Q21">
        <v>453.23</v>
      </c>
      <c r="R21">
        <v>43.85</v>
      </c>
      <c r="S21">
        <v>28.65</v>
      </c>
      <c r="T21">
        <v>6860.92</v>
      </c>
      <c r="U21">
        <v>0.65</v>
      </c>
      <c r="V21">
        <v>0.89</v>
      </c>
      <c r="W21">
        <v>0.1</v>
      </c>
      <c r="X21">
        <v>0.39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8.461</v>
      </c>
      <c r="E22">
        <v>11.82</v>
      </c>
      <c r="F22">
        <v>9.08</v>
      </c>
      <c r="G22">
        <v>41.89</v>
      </c>
      <c r="H22">
        <v>0.64</v>
      </c>
      <c r="I22">
        <v>13</v>
      </c>
      <c r="J22">
        <v>166.27</v>
      </c>
      <c r="K22">
        <v>50.28</v>
      </c>
      <c r="L22">
        <v>6</v>
      </c>
      <c r="M22">
        <v>11</v>
      </c>
      <c r="N22">
        <v>29.99</v>
      </c>
      <c r="O22">
        <v>20741.2</v>
      </c>
      <c r="P22">
        <v>98.67</v>
      </c>
      <c r="Q22">
        <v>453.25</v>
      </c>
      <c r="R22">
        <v>42.35</v>
      </c>
      <c r="S22">
        <v>28.65</v>
      </c>
      <c r="T22">
        <v>6114.71</v>
      </c>
      <c r="U22">
        <v>0.68</v>
      </c>
      <c r="V22">
        <v>0.9</v>
      </c>
      <c r="W22">
        <v>0.1</v>
      </c>
      <c r="X22">
        <v>0.35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8.4588</v>
      </c>
      <c r="E23">
        <v>11.82</v>
      </c>
      <c r="F23">
        <v>9.08</v>
      </c>
      <c r="G23">
        <v>41.9</v>
      </c>
      <c r="H23">
        <v>0.66</v>
      </c>
      <c r="I23">
        <v>13</v>
      </c>
      <c r="J23">
        <v>166.64</v>
      </c>
      <c r="K23">
        <v>50.28</v>
      </c>
      <c r="L23">
        <v>6.25</v>
      </c>
      <c r="M23">
        <v>11</v>
      </c>
      <c r="N23">
        <v>30.11</v>
      </c>
      <c r="O23">
        <v>20785.69</v>
      </c>
      <c r="P23">
        <v>97.55</v>
      </c>
      <c r="Q23">
        <v>453.2</v>
      </c>
      <c r="R23">
        <v>42.35</v>
      </c>
      <c r="S23">
        <v>28.65</v>
      </c>
      <c r="T23">
        <v>6115.75</v>
      </c>
      <c r="U23">
        <v>0.68</v>
      </c>
      <c r="V23">
        <v>0.9</v>
      </c>
      <c r="W23">
        <v>0.1</v>
      </c>
      <c r="X23">
        <v>0.36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8.507199999999999</v>
      </c>
      <c r="E24">
        <v>11.75</v>
      </c>
      <c r="F24">
        <v>9.039999999999999</v>
      </c>
      <c r="G24">
        <v>45.22</v>
      </c>
      <c r="H24">
        <v>0.6899999999999999</v>
      </c>
      <c r="I24">
        <v>12</v>
      </c>
      <c r="J24">
        <v>167</v>
      </c>
      <c r="K24">
        <v>50.28</v>
      </c>
      <c r="L24">
        <v>6.5</v>
      </c>
      <c r="M24">
        <v>10</v>
      </c>
      <c r="N24">
        <v>30.22</v>
      </c>
      <c r="O24">
        <v>20830.22</v>
      </c>
      <c r="P24">
        <v>96.86</v>
      </c>
      <c r="Q24">
        <v>453.18</v>
      </c>
      <c r="R24">
        <v>41.11</v>
      </c>
      <c r="S24">
        <v>28.65</v>
      </c>
      <c r="T24">
        <v>5500.5</v>
      </c>
      <c r="U24">
        <v>0.7</v>
      </c>
      <c r="V24">
        <v>0.9</v>
      </c>
      <c r="W24">
        <v>0.1</v>
      </c>
      <c r="X24">
        <v>0.32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8.500999999999999</v>
      </c>
      <c r="E25">
        <v>11.76</v>
      </c>
      <c r="F25">
        <v>9.050000000000001</v>
      </c>
      <c r="G25">
        <v>45.26</v>
      </c>
      <c r="H25">
        <v>0.71</v>
      </c>
      <c r="I25">
        <v>12</v>
      </c>
      <c r="J25">
        <v>167.36</v>
      </c>
      <c r="K25">
        <v>50.28</v>
      </c>
      <c r="L25">
        <v>6.75</v>
      </c>
      <c r="M25">
        <v>10</v>
      </c>
      <c r="N25">
        <v>30.33</v>
      </c>
      <c r="O25">
        <v>20874.78</v>
      </c>
      <c r="P25">
        <v>96.09999999999999</v>
      </c>
      <c r="Q25">
        <v>453.19</v>
      </c>
      <c r="R25">
        <v>41.45</v>
      </c>
      <c r="S25">
        <v>28.65</v>
      </c>
      <c r="T25">
        <v>5670.95</v>
      </c>
      <c r="U25">
        <v>0.6899999999999999</v>
      </c>
      <c r="V25">
        <v>0.9</v>
      </c>
      <c r="W25">
        <v>0.1</v>
      </c>
      <c r="X25">
        <v>0.33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8.5594</v>
      </c>
      <c r="E26">
        <v>11.68</v>
      </c>
      <c r="F26">
        <v>9</v>
      </c>
      <c r="G26">
        <v>49.11</v>
      </c>
      <c r="H26">
        <v>0.74</v>
      </c>
      <c r="I26">
        <v>11</v>
      </c>
      <c r="J26">
        <v>167.72</v>
      </c>
      <c r="K26">
        <v>50.28</v>
      </c>
      <c r="L26">
        <v>7</v>
      </c>
      <c r="M26">
        <v>9</v>
      </c>
      <c r="N26">
        <v>30.44</v>
      </c>
      <c r="O26">
        <v>20919.39</v>
      </c>
      <c r="P26">
        <v>94.90000000000001</v>
      </c>
      <c r="Q26">
        <v>453.17</v>
      </c>
      <c r="R26">
        <v>39.87</v>
      </c>
      <c r="S26">
        <v>28.65</v>
      </c>
      <c r="T26">
        <v>4885.49</v>
      </c>
      <c r="U26">
        <v>0.72</v>
      </c>
      <c r="V26">
        <v>0.9</v>
      </c>
      <c r="W26">
        <v>0.1</v>
      </c>
      <c r="X26">
        <v>0.28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8.559200000000001</v>
      </c>
      <c r="E27">
        <v>11.68</v>
      </c>
      <c r="F27">
        <v>9</v>
      </c>
      <c r="G27">
        <v>49.12</v>
      </c>
      <c r="H27">
        <v>0.76</v>
      </c>
      <c r="I27">
        <v>11</v>
      </c>
      <c r="J27">
        <v>168.08</v>
      </c>
      <c r="K27">
        <v>50.28</v>
      </c>
      <c r="L27">
        <v>7.25</v>
      </c>
      <c r="M27">
        <v>9</v>
      </c>
      <c r="N27">
        <v>30.55</v>
      </c>
      <c r="O27">
        <v>20964.03</v>
      </c>
      <c r="P27">
        <v>94.23</v>
      </c>
      <c r="Q27">
        <v>453.17</v>
      </c>
      <c r="R27">
        <v>39.93</v>
      </c>
      <c r="S27">
        <v>28.65</v>
      </c>
      <c r="T27">
        <v>4916.22</v>
      </c>
      <c r="U27">
        <v>0.72</v>
      </c>
      <c r="V27">
        <v>0.9</v>
      </c>
      <c r="W27">
        <v>0.1</v>
      </c>
      <c r="X27">
        <v>0.28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8.6135</v>
      </c>
      <c r="E28">
        <v>11.61</v>
      </c>
      <c r="F28">
        <v>8.960000000000001</v>
      </c>
      <c r="G28">
        <v>53.78</v>
      </c>
      <c r="H28">
        <v>0.79</v>
      </c>
      <c r="I28">
        <v>10</v>
      </c>
      <c r="J28">
        <v>168.44</v>
      </c>
      <c r="K28">
        <v>50.28</v>
      </c>
      <c r="L28">
        <v>7.5</v>
      </c>
      <c r="M28">
        <v>8</v>
      </c>
      <c r="N28">
        <v>30.66</v>
      </c>
      <c r="O28">
        <v>21008.71</v>
      </c>
      <c r="P28">
        <v>93.18000000000001</v>
      </c>
      <c r="Q28">
        <v>453.21</v>
      </c>
      <c r="R28">
        <v>38.47</v>
      </c>
      <c r="S28">
        <v>28.65</v>
      </c>
      <c r="T28">
        <v>4191.09</v>
      </c>
      <c r="U28">
        <v>0.74</v>
      </c>
      <c r="V28">
        <v>0.91</v>
      </c>
      <c r="W28">
        <v>0.1</v>
      </c>
      <c r="X28">
        <v>0.24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8.6516</v>
      </c>
      <c r="E29">
        <v>11.56</v>
      </c>
      <c r="F29">
        <v>8.91</v>
      </c>
      <c r="G29">
        <v>53.47</v>
      </c>
      <c r="H29">
        <v>0.8100000000000001</v>
      </c>
      <c r="I29">
        <v>10</v>
      </c>
      <c r="J29">
        <v>168.81</v>
      </c>
      <c r="K29">
        <v>50.28</v>
      </c>
      <c r="L29">
        <v>7.75</v>
      </c>
      <c r="M29">
        <v>8</v>
      </c>
      <c r="N29">
        <v>30.78</v>
      </c>
      <c r="O29">
        <v>21053.43</v>
      </c>
      <c r="P29">
        <v>91.84999999999999</v>
      </c>
      <c r="Q29">
        <v>453.17</v>
      </c>
      <c r="R29">
        <v>36.76</v>
      </c>
      <c r="S29">
        <v>28.65</v>
      </c>
      <c r="T29">
        <v>3336.14</v>
      </c>
      <c r="U29">
        <v>0.78</v>
      </c>
      <c r="V29">
        <v>0.91</v>
      </c>
      <c r="W29">
        <v>0.09</v>
      </c>
      <c r="X29">
        <v>0.19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8.5749</v>
      </c>
      <c r="E30">
        <v>11.66</v>
      </c>
      <c r="F30">
        <v>9.02</v>
      </c>
      <c r="G30">
        <v>54.09</v>
      </c>
      <c r="H30">
        <v>0.84</v>
      </c>
      <c r="I30">
        <v>10</v>
      </c>
      <c r="J30">
        <v>169.17</v>
      </c>
      <c r="K30">
        <v>50.28</v>
      </c>
      <c r="L30">
        <v>8</v>
      </c>
      <c r="M30">
        <v>8</v>
      </c>
      <c r="N30">
        <v>30.89</v>
      </c>
      <c r="O30">
        <v>21098.19</v>
      </c>
      <c r="P30">
        <v>91.94</v>
      </c>
      <c r="Q30">
        <v>453.17</v>
      </c>
      <c r="R30">
        <v>40.4</v>
      </c>
      <c r="S30">
        <v>28.65</v>
      </c>
      <c r="T30">
        <v>5154.44</v>
      </c>
      <c r="U30">
        <v>0.71</v>
      </c>
      <c r="V30">
        <v>0.9</v>
      </c>
      <c r="W30">
        <v>0.1</v>
      </c>
      <c r="X30">
        <v>0.29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8.6435</v>
      </c>
      <c r="E31">
        <v>11.57</v>
      </c>
      <c r="F31">
        <v>8.960000000000001</v>
      </c>
      <c r="G31">
        <v>59.7</v>
      </c>
      <c r="H31">
        <v>0.86</v>
      </c>
      <c r="I31">
        <v>9</v>
      </c>
      <c r="J31">
        <v>169.53</v>
      </c>
      <c r="K31">
        <v>50.28</v>
      </c>
      <c r="L31">
        <v>8.25</v>
      </c>
      <c r="M31">
        <v>7</v>
      </c>
      <c r="N31">
        <v>31</v>
      </c>
      <c r="O31">
        <v>21142.98</v>
      </c>
      <c r="P31">
        <v>90.55</v>
      </c>
      <c r="Q31">
        <v>453.22</v>
      </c>
      <c r="R31">
        <v>38.37</v>
      </c>
      <c r="S31">
        <v>28.65</v>
      </c>
      <c r="T31">
        <v>4145.03</v>
      </c>
      <c r="U31">
        <v>0.75</v>
      </c>
      <c r="V31">
        <v>0.91</v>
      </c>
      <c r="W31">
        <v>0.09</v>
      </c>
      <c r="X31">
        <v>0.23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8.649100000000001</v>
      </c>
      <c r="E32">
        <v>11.56</v>
      </c>
      <c r="F32">
        <v>8.949999999999999</v>
      </c>
      <c r="G32">
        <v>59.65</v>
      </c>
      <c r="H32">
        <v>0.89</v>
      </c>
      <c r="I32">
        <v>9</v>
      </c>
      <c r="J32">
        <v>169.9</v>
      </c>
      <c r="K32">
        <v>50.28</v>
      </c>
      <c r="L32">
        <v>8.5</v>
      </c>
      <c r="M32">
        <v>7</v>
      </c>
      <c r="N32">
        <v>31.12</v>
      </c>
      <c r="O32">
        <v>21187.82</v>
      </c>
      <c r="P32">
        <v>90.51000000000001</v>
      </c>
      <c r="Q32">
        <v>453.18</v>
      </c>
      <c r="R32">
        <v>38.05</v>
      </c>
      <c r="S32">
        <v>28.65</v>
      </c>
      <c r="T32">
        <v>3986.24</v>
      </c>
      <c r="U32">
        <v>0.75</v>
      </c>
      <c r="V32">
        <v>0.91</v>
      </c>
      <c r="W32">
        <v>0.09</v>
      </c>
      <c r="X32">
        <v>0.23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8.645099999999999</v>
      </c>
      <c r="E33">
        <v>11.57</v>
      </c>
      <c r="F33">
        <v>8.949999999999999</v>
      </c>
      <c r="G33">
        <v>59.69</v>
      </c>
      <c r="H33">
        <v>0.91</v>
      </c>
      <c r="I33">
        <v>9</v>
      </c>
      <c r="J33">
        <v>170.26</v>
      </c>
      <c r="K33">
        <v>50.28</v>
      </c>
      <c r="L33">
        <v>8.75</v>
      </c>
      <c r="M33">
        <v>7</v>
      </c>
      <c r="N33">
        <v>31.23</v>
      </c>
      <c r="O33">
        <v>21232.69</v>
      </c>
      <c r="P33">
        <v>89.78</v>
      </c>
      <c r="Q33">
        <v>453.17</v>
      </c>
      <c r="R33">
        <v>38.25</v>
      </c>
      <c r="S33">
        <v>28.65</v>
      </c>
      <c r="T33">
        <v>4086.99</v>
      </c>
      <c r="U33">
        <v>0.75</v>
      </c>
      <c r="V33">
        <v>0.91</v>
      </c>
      <c r="W33">
        <v>0.09</v>
      </c>
      <c r="X33">
        <v>0.23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8.694800000000001</v>
      </c>
      <c r="E34">
        <v>11.5</v>
      </c>
      <c r="F34">
        <v>8.92</v>
      </c>
      <c r="G34">
        <v>66.89</v>
      </c>
      <c r="H34">
        <v>0.9399999999999999</v>
      </c>
      <c r="I34">
        <v>8</v>
      </c>
      <c r="J34">
        <v>170.62</v>
      </c>
      <c r="K34">
        <v>50.28</v>
      </c>
      <c r="L34">
        <v>9</v>
      </c>
      <c r="M34">
        <v>6</v>
      </c>
      <c r="N34">
        <v>31.34</v>
      </c>
      <c r="O34">
        <v>21277.6</v>
      </c>
      <c r="P34">
        <v>88.06999999999999</v>
      </c>
      <c r="Q34">
        <v>453.17</v>
      </c>
      <c r="R34">
        <v>37.03</v>
      </c>
      <c r="S34">
        <v>28.65</v>
      </c>
      <c r="T34">
        <v>3480.2</v>
      </c>
      <c r="U34">
        <v>0.77</v>
      </c>
      <c r="V34">
        <v>0.91</v>
      </c>
      <c r="W34">
        <v>0.1</v>
      </c>
      <c r="X34">
        <v>0.2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8.691700000000001</v>
      </c>
      <c r="E35">
        <v>11.51</v>
      </c>
      <c r="F35">
        <v>8.92</v>
      </c>
      <c r="G35">
        <v>66.92</v>
      </c>
      <c r="H35">
        <v>0.96</v>
      </c>
      <c r="I35">
        <v>8</v>
      </c>
      <c r="J35">
        <v>170.99</v>
      </c>
      <c r="K35">
        <v>50.28</v>
      </c>
      <c r="L35">
        <v>9.25</v>
      </c>
      <c r="M35">
        <v>6</v>
      </c>
      <c r="N35">
        <v>31.46</v>
      </c>
      <c r="O35">
        <v>21322.55</v>
      </c>
      <c r="P35">
        <v>87.37</v>
      </c>
      <c r="Q35">
        <v>453.17</v>
      </c>
      <c r="R35">
        <v>37.2</v>
      </c>
      <c r="S35">
        <v>28.65</v>
      </c>
      <c r="T35">
        <v>3566.67</v>
      </c>
      <c r="U35">
        <v>0.77</v>
      </c>
      <c r="V35">
        <v>0.91</v>
      </c>
      <c r="W35">
        <v>0.09</v>
      </c>
      <c r="X35">
        <v>0.2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8.7079</v>
      </c>
      <c r="E36">
        <v>11.48</v>
      </c>
      <c r="F36">
        <v>8.9</v>
      </c>
      <c r="G36">
        <v>66.76000000000001</v>
      </c>
      <c r="H36">
        <v>0.98</v>
      </c>
      <c r="I36">
        <v>8</v>
      </c>
      <c r="J36">
        <v>171.35</v>
      </c>
      <c r="K36">
        <v>50.28</v>
      </c>
      <c r="L36">
        <v>9.5</v>
      </c>
      <c r="M36">
        <v>6</v>
      </c>
      <c r="N36">
        <v>31.57</v>
      </c>
      <c r="O36">
        <v>21367.54</v>
      </c>
      <c r="P36">
        <v>86.45</v>
      </c>
      <c r="Q36">
        <v>453.17</v>
      </c>
      <c r="R36">
        <v>36.38</v>
      </c>
      <c r="S36">
        <v>28.65</v>
      </c>
      <c r="T36">
        <v>3157.3</v>
      </c>
      <c r="U36">
        <v>0.79</v>
      </c>
      <c r="V36">
        <v>0.91</v>
      </c>
      <c r="W36">
        <v>0.1</v>
      </c>
      <c r="X36">
        <v>0.18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8.7178</v>
      </c>
      <c r="E37">
        <v>11.47</v>
      </c>
      <c r="F37">
        <v>8.890000000000001</v>
      </c>
      <c r="G37">
        <v>66.66</v>
      </c>
      <c r="H37">
        <v>1.01</v>
      </c>
      <c r="I37">
        <v>8</v>
      </c>
      <c r="J37">
        <v>171.72</v>
      </c>
      <c r="K37">
        <v>50.28</v>
      </c>
      <c r="L37">
        <v>9.75</v>
      </c>
      <c r="M37">
        <v>6</v>
      </c>
      <c r="N37">
        <v>31.69</v>
      </c>
      <c r="O37">
        <v>21412.57</v>
      </c>
      <c r="P37">
        <v>85.68000000000001</v>
      </c>
      <c r="Q37">
        <v>453.17</v>
      </c>
      <c r="R37">
        <v>36.12</v>
      </c>
      <c r="S37">
        <v>28.65</v>
      </c>
      <c r="T37">
        <v>3025.61</v>
      </c>
      <c r="U37">
        <v>0.79</v>
      </c>
      <c r="V37">
        <v>0.91</v>
      </c>
      <c r="W37">
        <v>0.09</v>
      </c>
      <c r="X37">
        <v>0.17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8.686</v>
      </c>
      <c r="E38">
        <v>11.51</v>
      </c>
      <c r="F38">
        <v>8.93</v>
      </c>
      <c r="G38">
        <v>66.98</v>
      </c>
      <c r="H38">
        <v>1.03</v>
      </c>
      <c r="I38">
        <v>8</v>
      </c>
      <c r="J38">
        <v>172.08</v>
      </c>
      <c r="K38">
        <v>50.28</v>
      </c>
      <c r="L38">
        <v>10</v>
      </c>
      <c r="M38">
        <v>6</v>
      </c>
      <c r="N38">
        <v>31.8</v>
      </c>
      <c r="O38">
        <v>21457.64</v>
      </c>
      <c r="P38">
        <v>85.13</v>
      </c>
      <c r="Q38">
        <v>453.17</v>
      </c>
      <c r="R38">
        <v>37.53</v>
      </c>
      <c r="S38">
        <v>28.65</v>
      </c>
      <c r="T38">
        <v>3731.62</v>
      </c>
      <c r="U38">
        <v>0.76</v>
      </c>
      <c r="V38">
        <v>0.91</v>
      </c>
      <c r="W38">
        <v>0.09</v>
      </c>
      <c r="X38">
        <v>0.21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8.737399999999999</v>
      </c>
      <c r="E39">
        <v>11.44</v>
      </c>
      <c r="F39">
        <v>8.890000000000001</v>
      </c>
      <c r="G39">
        <v>76.23999999999999</v>
      </c>
      <c r="H39">
        <v>1.05</v>
      </c>
      <c r="I39">
        <v>7</v>
      </c>
      <c r="J39">
        <v>172.45</v>
      </c>
      <c r="K39">
        <v>50.28</v>
      </c>
      <c r="L39">
        <v>10.25</v>
      </c>
      <c r="M39">
        <v>2</v>
      </c>
      <c r="N39">
        <v>31.92</v>
      </c>
      <c r="O39">
        <v>21502.75</v>
      </c>
      <c r="P39">
        <v>84.47</v>
      </c>
      <c r="Q39">
        <v>453.17</v>
      </c>
      <c r="R39">
        <v>36.22</v>
      </c>
      <c r="S39">
        <v>28.65</v>
      </c>
      <c r="T39">
        <v>3079.03</v>
      </c>
      <c r="U39">
        <v>0.79</v>
      </c>
      <c r="V39">
        <v>0.91</v>
      </c>
      <c r="W39">
        <v>0.1</v>
      </c>
      <c r="X39">
        <v>0.17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8.733599999999999</v>
      </c>
      <c r="E40">
        <v>11.45</v>
      </c>
      <c r="F40">
        <v>8.9</v>
      </c>
      <c r="G40">
        <v>76.29000000000001</v>
      </c>
      <c r="H40">
        <v>1.08</v>
      </c>
      <c r="I40">
        <v>7</v>
      </c>
      <c r="J40">
        <v>172.82</v>
      </c>
      <c r="K40">
        <v>50.28</v>
      </c>
      <c r="L40">
        <v>10.5</v>
      </c>
      <c r="M40">
        <v>1</v>
      </c>
      <c r="N40">
        <v>32.04</v>
      </c>
      <c r="O40">
        <v>21547.89</v>
      </c>
      <c r="P40">
        <v>84.64</v>
      </c>
      <c r="Q40">
        <v>453.17</v>
      </c>
      <c r="R40">
        <v>36.29</v>
      </c>
      <c r="S40">
        <v>28.65</v>
      </c>
      <c r="T40">
        <v>3113.29</v>
      </c>
      <c r="U40">
        <v>0.79</v>
      </c>
      <c r="V40">
        <v>0.91</v>
      </c>
      <c r="W40">
        <v>0.1</v>
      </c>
      <c r="X40">
        <v>0.18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8.7317</v>
      </c>
      <c r="E41">
        <v>11.45</v>
      </c>
      <c r="F41">
        <v>8.9</v>
      </c>
      <c r="G41">
        <v>76.31</v>
      </c>
      <c r="H41">
        <v>1.1</v>
      </c>
      <c r="I41">
        <v>7</v>
      </c>
      <c r="J41">
        <v>173.18</v>
      </c>
      <c r="K41">
        <v>50.28</v>
      </c>
      <c r="L41">
        <v>10.75</v>
      </c>
      <c r="M41">
        <v>0</v>
      </c>
      <c r="N41">
        <v>32.15</v>
      </c>
      <c r="O41">
        <v>21593.08</v>
      </c>
      <c r="P41">
        <v>84.8</v>
      </c>
      <c r="Q41">
        <v>453.17</v>
      </c>
      <c r="R41">
        <v>36.38</v>
      </c>
      <c r="S41">
        <v>28.65</v>
      </c>
      <c r="T41">
        <v>3162.1</v>
      </c>
      <c r="U41">
        <v>0.79</v>
      </c>
      <c r="V41">
        <v>0.91</v>
      </c>
      <c r="W41">
        <v>0.1</v>
      </c>
      <c r="X41">
        <v>0.18</v>
      </c>
      <c r="Y41">
        <v>1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4.5612</v>
      </c>
      <c r="E2">
        <v>21.92</v>
      </c>
      <c r="F2">
        <v>12.99</v>
      </c>
      <c r="G2">
        <v>5.45</v>
      </c>
      <c r="H2">
        <v>0.08</v>
      </c>
      <c r="I2">
        <v>143</v>
      </c>
      <c r="J2">
        <v>222.93</v>
      </c>
      <c r="K2">
        <v>56.94</v>
      </c>
      <c r="L2">
        <v>1</v>
      </c>
      <c r="M2">
        <v>141</v>
      </c>
      <c r="N2">
        <v>49.99</v>
      </c>
      <c r="O2">
        <v>27728.69</v>
      </c>
      <c r="P2">
        <v>196.07</v>
      </c>
      <c r="Q2">
        <v>453.53</v>
      </c>
      <c r="R2">
        <v>170.31</v>
      </c>
      <c r="S2">
        <v>28.65</v>
      </c>
      <c r="T2">
        <v>69447.25999999999</v>
      </c>
      <c r="U2">
        <v>0.17</v>
      </c>
      <c r="V2">
        <v>0.63</v>
      </c>
      <c r="W2">
        <v>0.31</v>
      </c>
      <c r="X2">
        <v>4.26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5.2892</v>
      </c>
      <c r="E3">
        <v>18.91</v>
      </c>
      <c r="F3">
        <v>11.72</v>
      </c>
      <c r="G3">
        <v>6.83</v>
      </c>
      <c r="H3">
        <v>0.1</v>
      </c>
      <c r="I3">
        <v>103</v>
      </c>
      <c r="J3">
        <v>223.35</v>
      </c>
      <c r="K3">
        <v>56.94</v>
      </c>
      <c r="L3">
        <v>1.25</v>
      </c>
      <c r="M3">
        <v>101</v>
      </c>
      <c r="N3">
        <v>50.15</v>
      </c>
      <c r="O3">
        <v>27780.03</v>
      </c>
      <c r="P3">
        <v>176.5</v>
      </c>
      <c r="Q3">
        <v>453.29</v>
      </c>
      <c r="R3">
        <v>128.93</v>
      </c>
      <c r="S3">
        <v>28.65</v>
      </c>
      <c r="T3">
        <v>48956.11</v>
      </c>
      <c r="U3">
        <v>0.22</v>
      </c>
      <c r="V3">
        <v>0.6899999999999999</v>
      </c>
      <c r="W3">
        <v>0.24</v>
      </c>
      <c r="X3">
        <v>3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5.7897</v>
      </c>
      <c r="E4">
        <v>17.27</v>
      </c>
      <c r="F4">
        <v>11.06</v>
      </c>
      <c r="G4">
        <v>8.19</v>
      </c>
      <c r="H4">
        <v>0.12</v>
      </c>
      <c r="I4">
        <v>81</v>
      </c>
      <c r="J4">
        <v>223.76</v>
      </c>
      <c r="K4">
        <v>56.94</v>
      </c>
      <c r="L4">
        <v>1.5</v>
      </c>
      <c r="M4">
        <v>79</v>
      </c>
      <c r="N4">
        <v>50.32</v>
      </c>
      <c r="O4">
        <v>27831.42</v>
      </c>
      <c r="P4">
        <v>165.94</v>
      </c>
      <c r="Q4">
        <v>453.27</v>
      </c>
      <c r="R4">
        <v>107.13</v>
      </c>
      <c r="S4">
        <v>28.65</v>
      </c>
      <c r="T4">
        <v>38165.48</v>
      </c>
      <c r="U4">
        <v>0.27</v>
      </c>
      <c r="V4">
        <v>0.74</v>
      </c>
      <c r="W4">
        <v>0.2</v>
      </c>
      <c r="X4">
        <v>2.33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6.1528</v>
      </c>
      <c r="E5">
        <v>16.25</v>
      </c>
      <c r="F5">
        <v>10.65</v>
      </c>
      <c r="G5">
        <v>9.539999999999999</v>
      </c>
      <c r="H5">
        <v>0.14</v>
      </c>
      <c r="I5">
        <v>67</v>
      </c>
      <c r="J5">
        <v>224.18</v>
      </c>
      <c r="K5">
        <v>56.94</v>
      </c>
      <c r="L5">
        <v>1.75</v>
      </c>
      <c r="M5">
        <v>65</v>
      </c>
      <c r="N5">
        <v>50.49</v>
      </c>
      <c r="O5">
        <v>27882.87</v>
      </c>
      <c r="P5">
        <v>159.44</v>
      </c>
      <c r="Q5">
        <v>453.29</v>
      </c>
      <c r="R5">
        <v>93.58</v>
      </c>
      <c r="S5">
        <v>28.65</v>
      </c>
      <c r="T5">
        <v>31461.16</v>
      </c>
      <c r="U5">
        <v>0.31</v>
      </c>
      <c r="V5">
        <v>0.76</v>
      </c>
      <c r="W5">
        <v>0.19</v>
      </c>
      <c r="X5">
        <v>1.93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6.4515</v>
      </c>
      <c r="E6">
        <v>15.5</v>
      </c>
      <c r="F6">
        <v>10.34</v>
      </c>
      <c r="G6">
        <v>10.88</v>
      </c>
      <c r="H6">
        <v>0.16</v>
      </c>
      <c r="I6">
        <v>57</v>
      </c>
      <c r="J6">
        <v>224.6</v>
      </c>
      <c r="K6">
        <v>56.94</v>
      </c>
      <c r="L6">
        <v>2</v>
      </c>
      <c r="M6">
        <v>55</v>
      </c>
      <c r="N6">
        <v>50.65</v>
      </c>
      <c r="O6">
        <v>27934.37</v>
      </c>
      <c r="P6">
        <v>154.36</v>
      </c>
      <c r="Q6">
        <v>453.2</v>
      </c>
      <c r="R6">
        <v>83.42</v>
      </c>
      <c r="S6">
        <v>28.65</v>
      </c>
      <c r="T6">
        <v>26431.87</v>
      </c>
      <c r="U6">
        <v>0.34</v>
      </c>
      <c r="V6">
        <v>0.79</v>
      </c>
      <c r="W6">
        <v>0.17</v>
      </c>
      <c r="X6">
        <v>1.62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6.6556</v>
      </c>
      <c r="E7">
        <v>15.02</v>
      </c>
      <c r="F7">
        <v>10.17</v>
      </c>
      <c r="G7">
        <v>12.2</v>
      </c>
      <c r="H7">
        <v>0.18</v>
      </c>
      <c r="I7">
        <v>50</v>
      </c>
      <c r="J7">
        <v>225.01</v>
      </c>
      <c r="K7">
        <v>56.94</v>
      </c>
      <c r="L7">
        <v>2.25</v>
      </c>
      <c r="M7">
        <v>48</v>
      </c>
      <c r="N7">
        <v>50.82</v>
      </c>
      <c r="O7">
        <v>27985.94</v>
      </c>
      <c r="P7">
        <v>151.37</v>
      </c>
      <c r="Q7">
        <v>453.2</v>
      </c>
      <c r="R7">
        <v>77.93000000000001</v>
      </c>
      <c r="S7">
        <v>28.65</v>
      </c>
      <c r="T7">
        <v>23721.99</v>
      </c>
      <c r="U7">
        <v>0.37</v>
      </c>
      <c r="V7">
        <v>0.8</v>
      </c>
      <c r="W7">
        <v>0.16</v>
      </c>
      <c r="X7">
        <v>1.45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6.8753</v>
      </c>
      <c r="E8">
        <v>14.54</v>
      </c>
      <c r="F8">
        <v>9.949999999999999</v>
      </c>
      <c r="G8">
        <v>13.57</v>
      </c>
      <c r="H8">
        <v>0.2</v>
      </c>
      <c r="I8">
        <v>44</v>
      </c>
      <c r="J8">
        <v>225.43</v>
      </c>
      <c r="K8">
        <v>56.94</v>
      </c>
      <c r="L8">
        <v>2.5</v>
      </c>
      <c r="M8">
        <v>42</v>
      </c>
      <c r="N8">
        <v>50.99</v>
      </c>
      <c r="O8">
        <v>28037.57</v>
      </c>
      <c r="P8">
        <v>147.72</v>
      </c>
      <c r="Q8">
        <v>453.22</v>
      </c>
      <c r="R8">
        <v>70.78</v>
      </c>
      <c r="S8">
        <v>28.65</v>
      </c>
      <c r="T8">
        <v>20174.06</v>
      </c>
      <c r="U8">
        <v>0.4</v>
      </c>
      <c r="V8">
        <v>0.82</v>
      </c>
      <c r="W8">
        <v>0.15</v>
      </c>
      <c r="X8">
        <v>1.23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7.0512</v>
      </c>
      <c r="E9">
        <v>14.18</v>
      </c>
      <c r="F9">
        <v>9.81</v>
      </c>
      <c r="G9">
        <v>15.09</v>
      </c>
      <c r="H9">
        <v>0.22</v>
      </c>
      <c r="I9">
        <v>39</v>
      </c>
      <c r="J9">
        <v>225.85</v>
      </c>
      <c r="K9">
        <v>56.94</v>
      </c>
      <c r="L9">
        <v>2.75</v>
      </c>
      <c r="M9">
        <v>37</v>
      </c>
      <c r="N9">
        <v>51.16</v>
      </c>
      <c r="O9">
        <v>28089.25</v>
      </c>
      <c r="P9">
        <v>145.31</v>
      </c>
      <c r="Q9">
        <v>453.18</v>
      </c>
      <c r="R9">
        <v>66.08</v>
      </c>
      <c r="S9">
        <v>28.65</v>
      </c>
      <c r="T9">
        <v>17850.58</v>
      </c>
      <c r="U9">
        <v>0.43</v>
      </c>
      <c r="V9">
        <v>0.83</v>
      </c>
      <c r="W9">
        <v>0.14</v>
      </c>
      <c r="X9">
        <v>1.09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7.1645</v>
      </c>
      <c r="E10">
        <v>13.96</v>
      </c>
      <c r="F10">
        <v>9.720000000000001</v>
      </c>
      <c r="G10">
        <v>16.19</v>
      </c>
      <c r="H10">
        <v>0.24</v>
      </c>
      <c r="I10">
        <v>36</v>
      </c>
      <c r="J10">
        <v>226.27</v>
      </c>
      <c r="K10">
        <v>56.94</v>
      </c>
      <c r="L10">
        <v>3</v>
      </c>
      <c r="M10">
        <v>34</v>
      </c>
      <c r="N10">
        <v>51.33</v>
      </c>
      <c r="O10">
        <v>28140.99</v>
      </c>
      <c r="P10">
        <v>143.54</v>
      </c>
      <c r="Q10">
        <v>453.18</v>
      </c>
      <c r="R10">
        <v>63.07</v>
      </c>
      <c r="S10">
        <v>28.65</v>
      </c>
      <c r="T10">
        <v>16359.28</v>
      </c>
      <c r="U10">
        <v>0.45</v>
      </c>
      <c r="V10">
        <v>0.84</v>
      </c>
      <c r="W10">
        <v>0.14</v>
      </c>
      <c r="X10">
        <v>1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7.2838</v>
      </c>
      <c r="E11">
        <v>13.73</v>
      </c>
      <c r="F11">
        <v>9.619999999999999</v>
      </c>
      <c r="G11">
        <v>17.49</v>
      </c>
      <c r="H11">
        <v>0.25</v>
      </c>
      <c r="I11">
        <v>33</v>
      </c>
      <c r="J11">
        <v>226.69</v>
      </c>
      <c r="K11">
        <v>56.94</v>
      </c>
      <c r="L11">
        <v>3.25</v>
      </c>
      <c r="M11">
        <v>31</v>
      </c>
      <c r="N11">
        <v>51.5</v>
      </c>
      <c r="O11">
        <v>28192.8</v>
      </c>
      <c r="P11">
        <v>141.74</v>
      </c>
      <c r="Q11">
        <v>453.19</v>
      </c>
      <c r="R11">
        <v>59.92</v>
      </c>
      <c r="S11">
        <v>28.65</v>
      </c>
      <c r="T11">
        <v>14801.14</v>
      </c>
      <c r="U11">
        <v>0.48</v>
      </c>
      <c r="V11">
        <v>0.84</v>
      </c>
      <c r="W11">
        <v>0.13</v>
      </c>
      <c r="X11">
        <v>0.9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7.4079</v>
      </c>
      <c r="E12">
        <v>13.5</v>
      </c>
      <c r="F12">
        <v>9.52</v>
      </c>
      <c r="G12">
        <v>19.04</v>
      </c>
      <c r="H12">
        <v>0.27</v>
      </c>
      <c r="I12">
        <v>30</v>
      </c>
      <c r="J12">
        <v>227.11</v>
      </c>
      <c r="K12">
        <v>56.94</v>
      </c>
      <c r="L12">
        <v>3.5</v>
      </c>
      <c r="M12">
        <v>28</v>
      </c>
      <c r="N12">
        <v>51.67</v>
      </c>
      <c r="O12">
        <v>28244.66</v>
      </c>
      <c r="P12">
        <v>139.97</v>
      </c>
      <c r="Q12">
        <v>453.35</v>
      </c>
      <c r="R12">
        <v>56.49</v>
      </c>
      <c r="S12">
        <v>28.65</v>
      </c>
      <c r="T12">
        <v>13099.11</v>
      </c>
      <c r="U12">
        <v>0.51</v>
      </c>
      <c r="V12">
        <v>0.85</v>
      </c>
      <c r="W12">
        <v>0.13</v>
      </c>
      <c r="X12">
        <v>0.8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7.553</v>
      </c>
      <c r="E13">
        <v>13.24</v>
      </c>
      <c r="F13">
        <v>9.35</v>
      </c>
      <c r="G13">
        <v>20.04</v>
      </c>
      <c r="H13">
        <v>0.29</v>
      </c>
      <c r="I13">
        <v>28</v>
      </c>
      <c r="J13">
        <v>227.53</v>
      </c>
      <c r="K13">
        <v>56.94</v>
      </c>
      <c r="L13">
        <v>3.75</v>
      </c>
      <c r="M13">
        <v>26</v>
      </c>
      <c r="N13">
        <v>51.84</v>
      </c>
      <c r="O13">
        <v>28296.58</v>
      </c>
      <c r="P13">
        <v>136.89</v>
      </c>
      <c r="Q13">
        <v>453.19</v>
      </c>
      <c r="R13">
        <v>50.71</v>
      </c>
      <c r="S13">
        <v>28.65</v>
      </c>
      <c r="T13">
        <v>10222.27</v>
      </c>
      <c r="U13">
        <v>0.5600000000000001</v>
      </c>
      <c r="V13">
        <v>0.87</v>
      </c>
      <c r="W13">
        <v>0.12</v>
      </c>
      <c r="X13">
        <v>0.63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7.5424</v>
      </c>
      <c r="E14">
        <v>13.26</v>
      </c>
      <c r="F14">
        <v>9.460000000000001</v>
      </c>
      <c r="G14">
        <v>21.82</v>
      </c>
      <c r="H14">
        <v>0.31</v>
      </c>
      <c r="I14">
        <v>26</v>
      </c>
      <c r="J14">
        <v>227.95</v>
      </c>
      <c r="K14">
        <v>56.94</v>
      </c>
      <c r="L14">
        <v>4</v>
      </c>
      <c r="M14">
        <v>24</v>
      </c>
      <c r="N14">
        <v>52.01</v>
      </c>
      <c r="O14">
        <v>28348.56</v>
      </c>
      <c r="P14">
        <v>138.25</v>
      </c>
      <c r="Q14">
        <v>453.19</v>
      </c>
      <c r="R14">
        <v>55.22</v>
      </c>
      <c r="S14">
        <v>28.65</v>
      </c>
      <c r="T14">
        <v>12487.41</v>
      </c>
      <c r="U14">
        <v>0.52</v>
      </c>
      <c r="V14">
        <v>0.86</v>
      </c>
      <c r="W14">
        <v>0.11</v>
      </c>
      <c r="X14">
        <v>0.74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7.5513</v>
      </c>
      <c r="E15">
        <v>13.24</v>
      </c>
      <c r="F15">
        <v>9.48</v>
      </c>
      <c r="G15">
        <v>22.76</v>
      </c>
      <c r="H15">
        <v>0.33</v>
      </c>
      <c r="I15">
        <v>25</v>
      </c>
      <c r="J15">
        <v>228.38</v>
      </c>
      <c r="K15">
        <v>56.94</v>
      </c>
      <c r="L15">
        <v>4.25</v>
      </c>
      <c r="M15">
        <v>23</v>
      </c>
      <c r="N15">
        <v>52.18</v>
      </c>
      <c r="O15">
        <v>28400.61</v>
      </c>
      <c r="P15">
        <v>138.39</v>
      </c>
      <c r="Q15">
        <v>453.17</v>
      </c>
      <c r="R15">
        <v>55.73</v>
      </c>
      <c r="S15">
        <v>28.65</v>
      </c>
      <c r="T15">
        <v>12747.2</v>
      </c>
      <c r="U15">
        <v>0.51</v>
      </c>
      <c r="V15">
        <v>0.86</v>
      </c>
      <c r="W15">
        <v>0.12</v>
      </c>
      <c r="X15">
        <v>0.76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7.6749</v>
      </c>
      <c r="E16">
        <v>13.03</v>
      </c>
      <c r="F16">
        <v>9.359999999999999</v>
      </c>
      <c r="G16">
        <v>24.42</v>
      </c>
      <c r="H16">
        <v>0.35</v>
      </c>
      <c r="I16">
        <v>23</v>
      </c>
      <c r="J16">
        <v>228.8</v>
      </c>
      <c r="K16">
        <v>56.94</v>
      </c>
      <c r="L16">
        <v>4.5</v>
      </c>
      <c r="M16">
        <v>21</v>
      </c>
      <c r="N16">
        <v>52.36</v>
      </c>
      <c r="O16">
        <v>28452.71</v>
      </c>
      <c r="P16">
        <v>136.07</v>
      </c>
      <c r="Q16">
        <v>453.19</v>
      </c>
      <c r="R16">
        <v>51.6</v>
      </c>
      <c r="S16">
        <v>28.65</v>
      </c>
      <c r="T16">
        <v>10688.21</v>
      </c>
      <c r="U16">
        <v>0.5600000000000001</v>
      </c>
      <c r="V16">
        <v>0.87</v>
      </c>
      <c r="W16">
        <v>0.12</v>
      </c>
      <c r="X16">
        <v>0.64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7.7104</v>
      </c>
      <c r="E17">
        <v>12.97</v>
      </c>
      <c r="F17">
        <v>9.34</v>
      </c>
      <c r="G17">
        <v>25.48</v>
      </c>
      <c r="H17">
        <v>0.37</v>
      </c>
      <c r="I17">
        <v>22</v>
      </c>
      <c r="J17">
        <v>229.22</v>
      </c>
      <c r="K17">
        <v>56.94</v>
      </c>
      <c r="L17">
        <v>4.75</v>
      </c>
      <c r="M17">
        <v>20</v>
      </c>
      <c r="N17">
        <v>52.53</v>
      </c>
      <c r="O17">
        <v>28504.87</v>
      </c>
      <c r="P17">
        <v>135.55</v>
      </c>
      <c r="Q17">
        <v>453.23</v>
      </c>
      <c r="R17">
        <v>50.98</v>
      </c>
      <c r="S17">
        <v>28.65</v>
      </c>
      <c r="T17">
        <v>10382.53</v>
      </c>
      <c r="U17">
        <v>0.5600000000000001</v>
      </c>
      <c r="V17">
        <v>0.87</v>
      </c>
      <c r="W17">
        <v>0.12</v>
      </c>
      <c r="X17">
        <v>0.62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7.7611</v>
      </c>
      <c r="E18">
        <v>12.88</v>
      </c>
      <c r="F18">
        <v>9.300000000000001</v>
      </c>
      <c r="G18">
        <v>26.58</v>
      </c>
      <c r="H18">
        <v>0.39</v>
      </c>
      <c r="I18">
        <v>21</v>
      </c>
      <c r="J18">
        <v>229.65</v>
      </c>
      <c r="K18">
        <v>56.94</v>
      </c>
      <c r="L18">
        <v>5</v>
      </c>
      <c r="M18">
        <v>19</v>
      </c>
      <c r="N18">
        <v>52.7</v>
      </c>
      <c r="O18">
        <v>28557.1</v>
      </c>
      <c r="P18">
        <v>134.6</v>
      </c>
      <c r="Q18">
        <v>453.17</v>
      </c>
      <c r="R18">
        <v>49.59</v>
      </c>
      <c r="S18">
        <v>28.65</v>
      </c>
      <c r="T18">
        <v>9693.370000000001</v>
      </c>
      <c r="U18">
        <v>0.58</v>
      </c>
      <c r="V18">
        <v>0.87</v>
      </c>
      <c r="W18">
        <v>0.12</v>
      </c>
      <c r="X18">
        <v>0.58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7.8056</v>
      </c>
      <c r="E19">
        <v>12.81</v>
      </c>
      <c r="F19">
        <v>9.27</v>
      </c>
      <c r="G19">
        <v>27.82</v>
      </c>
      <c r="H19">
        <v>0.41</v>
      </c>
      <c r="I19">
        <v>20</v>
      </c>
      <c r="J19">
        <v>230.07</v>
      </c>
      <c r="K19">
        <v>56.94</v>
      </c>
      <c r="L19">
        <v>5.25</v>
      </c>
      <c r="M19">
        <v>18</v>
      </c>
      <c r="N19">
        <v>52.88</v>
      </c>
      <c r="O19">
        <v>28609.38</v>
      </c>
      <c r="P19">
        <v>134.01</v>
      </c>
      <c r="Q19">
        <v>453.22</v>
      </c>
      <c r="R19">
        <v>48.66</v>
      </c>
      <c r="S19">
        <v>28.65</v>
      </c>
      <c r="T19">
        <v>9236.200000000001</v>
      </c>
      <c r="U19">
        <v>0.59</v>
      </c>
      <c r="V19">
        <v>0.88</v>
      </c>
      <c r="W19">
        <v>0.11</v>
      </c>
      <c r="X19">
        <v>0.55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7.8507</v>
      </c>
      <c r="E20">
        <v>12.74</v>
      </c>
      <c r="F20">
        <v>9.24</v>
      </c>
      <c r="G20">
        <v>29.19</v>
      </c>
      <c r="H20">
        <v>0.42</v>
      </c>
      <c r="I20">
        <v>19</v>
      </c>
      <c r="J20">
        <v>230.49</v>
      </c>
      <c r="K20">
        <v>56.94</v>
      </c>
      <c r="L20">
        <v>5.5</v>
      </c>
      <c r="M20">
        <v>17</v>
      </c>
      <c r="N20">
        <v>53.05</v>
      </c>
      <c r="O20">
        <v>28661.73</v>
      </c>
      <c r="P20">
        <v>133.12</v>
      </c>
      <c r="Q20">
        <v>453.24</v>
      </c>
      <c r="R20">
        <v>47.58</v>
      </c>
      <c r="S20">
        <v>28.65</v>
      </c>
      <c r="T20">
        <v>8700.209999999999</v>
      </c>
      <c r="U20">
        <v>0.6</v>
      </c>
      <c r="V20">
        <v>0.88</v>
      </c>
      <c r="W20">
        <v>0.11</v>
      </c>
      <c r="X20">
        <v>0.52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7.8998</v>
      </c>
      <c r="E21">
        <v>12.66</v>
      </c>
      <c r="F21">
        <v>9.210000000000001</v>
      </c>
      <c r="G21">
        <v>30.69</v>
      </c>
      <c r="H21">
        <v>0.44</v>
      </c>
      <c r="I21">
        <v>18</v>
      </c>
      <c r="J21">
        <v>230.92</v>
      </c>
      <c r="K21">
        <v>56.94</v>
      </c>
      <c r="L21">
        <v>5.75</v>
      </c>
      <c r="M21">
        <v>16</v>
      </c>
      <c r="N21">
        <v>53.23</v>
      </c>
      <c r="O21">
        <v>28714.14</v>
      </c>
      <c r="P21">
        <v>132.21</v>
      </c>
      <c r="Q21">
        <v>453.19</v>
      </c>
      <c r="R21">
        <v>46.52</v>
      </c>
      <c r="S21">
        <v>28.65</v>
      </c>
      <c r="T21">
        <v>8172.87</v>
      </c>
      <c r="U21">
        <v>0.62</v>
      </c>
      <c r="V21">
        <v>0.88</v>
      </c>
      <c r="W21">
        <v>0.11</v>
      </c>
      <c r="X21">
        <v>0.49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7.9502</v>
      </c>
      <c r="E22">
        <v>12.58</v>
      </c>
      <c r="F22">
        <v>9.17</v>
      </c>
      <c r="G22">
        <v>32.37</v>
      </c>
      <c r="H22">
        <v>0.46</v>
      </c>
      <c r="I22">
        <v>17</v>
      </c>
      <c r="J22">
        <v>231.34</v>
      </c>
      <c r="K22">
        <v>56.94</v>
      </c>
      <c r="L22">
        <v>6</v>
      </c>
      <c r="M22">
        <v>15</v>
      </c>
      <c r="N22">
        <v>53.4</v>
      </c>
      <c r="O22">
        <v>28766.61</v>
      </c>
      <c r="P22">
        <v>131.33</v>
      </c>
      <c r="Q22">
        <v>453.19</v>
      </c>
      <c r="R22">
        <v>45.33</v>
      </c>
      <c r="S22">
        <v>28.65</v>
      </c>
      <c r="T22">
        <v>7583.62</v>
      </c>
      <c r="U22">
        <v>0.63</v>
      </c>
      <c r="V22">
        <v>0.89</v>
      </c>
      <c r="W22">
        <v>0.11</v>
      </c>
      <c r="X22">
        <v>0.45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7.9917</v>
      </c>
      <c r="E23">
        <v>12.51</v>
      </c>
      <c r="F23">
        <v>9.15</v>
      </c>
      <c r="G23">
        <v>34.31</v>
      </c>
      <c r="H23">
        <v>0.48</v>
      </c>
      <c r="I23">
        <v>16</v>
      </c>
      <c r="J23">
        <v>231.77</v>
      </c>
      <c r="K23">
        <v>56.94</v>
      </c>
      <c r="L23">
        <v>6.25</v>
      </c>
      <c r="M23">
        <v>14</v>
      </c>
      <c r="N23">
        <v>53.58</v>
      </c>
      <c r="O23">
        <v>28819.14</v>
      </c>
      <c r="P23">
        <v>130.71</v>
      </c>
      <c r="Q23">
        <v>453.17</v>
      </c>
      <c r="R23">
        <v>44.67</v>
      </c>
      <c r="S23">
        <v>28.65</v>
      </c>
      <c r="T23">
        <v>7260.81</v>
      </c>
      <c r="U23">
        <v>0.64</v>
      </c>
      <c r="V23">
        <v>0.89</v>
      </c>
      <c r="W23">
        <v>0.1</v>
      </c>
      <c r="X23">
        <v>0.43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7.9931</v>
      </c>
      <c r="E24">
        <v>12.51</v>
      </c>
      <c r="F24">
        <v>9.15</v>
      </c>
      <c r="G24">
        <v>34.3</v>
      </c>
      <c r="H24">
        <v>0.5</v>
      </c>
      <c r="I24">
        <v>16</v>
      </c>
      <c r="J24">
        <v>232.2</v>
      </c>
      <c r="K24">
        <v>56.94</v>
      </c>
      <c r="L24">
        <v>6.5</v>
      </c>
      <c r="M24">
        <v>14</v>
      </c>
      <c r="N24">
        <v>53.75</v>
      </c>
      <c r="O24">
        <v>28871.74</v>
      </c>
      <c r="P24">
        <v>130.25</v>
      </c>
      <c r="Q24">
        <v>453.17</v>
      </c>
      <c r="R24">
        <v>44.51</v>
      </c>
      <c r="S24">
        <v>28.65</v>
      </c>
      <c r="T24">
        <v>7179.71</v>
      </c>
      <c r="U24">
        <v>0.64</v>
      </c>
      <c r="V24">
        <v>0.89</v>
      </c>
      <c r="W24">
        <v>0.11</v>
      </c>
      <c r="X24">
        <v>0.43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8.0503</v>
      </c>
      <c r="E25">
        <v>12.42</v>
      </c>
      <c r="F25">
        <v>9.1</v>
      </c>
      <c r="G25">
        <v>36.41</v>
      </c>
      <c r="H25">
        <v>0.52</v>
      </c>
      <c r="I25">
        <v>15</v>
      </c>
      <c r="J25">
        <v>232.62</v>
      </c>
      <c r="K25">
        <v>56.94</v>
      </c>
      <c r="L25">
        <v>6.75</v>
      </c>
      <c r="M25">
        <v>13</v>
      </c>
      <c r="N25">
        <v>53.93</v>
      </c>
      <c r="O25">
        <v>28924.39</v>
      </c>
      <c r="P25">
        <v>129.17</v>
      </c>
      <c r="Q25">
        <v>453.18</v>
      </c>
      <c r="R25">
        <v>43.02</v>
      </c>
      <c r="S25">
        <v>28.65</v>
      </c>
      <c r="T25">
        <v>6438.73</v>
      </c>
      <c r="U25">
        <v>0.67</v>
      </c>
      <c r="V25">
        <v>0.89</v>
      </c>
      <c r="W25">
        <v>0.11</v>
      </c>
      <c r="X25">
        <v>0.38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8.065200000000001</v>
      </c>
      <c r="E26">
        <v>12.4</v>
      </c>
      <c r="F26">
        <v>9.08</v>
      </c>
      <c r="G26">
        <v>36.32</v>
      </c>
      <c r="H26">
        <v>0.53</v>
      </c>
      <c r="I26">
        <v>15</v>
      </c>
      <c r="J26">
        <v>233.05</v>
      </c>
      <c r="K26">
        <v>56.94</v>
      </c>
      <c r="L26">
        <v>7</v>
      </c>
      <c r="M26">
        <v>13</v>
      </c>
      <c r="N26">
        <v>54.11</v>
      </c>
      <c r="O26">
        <v>28977.11</v>
      </c>
      <c r="P26">
        <v>128.22</v>
      </c>
      <c r="Q26">
        <v>453.21</v>
      </c>
      <c r="R26">
        <v>42.04</v>
      </c>
      <c r="S26">
        <v>28.65</v>
      </c>
      <c r="T26">
        <v>5947.56</v>
      </c>
      <c r="U26">
        <v>0.68</v>
      </c>
      <c r="V26">
        <v>0.9</v>
      </c>
      <c r="W26">
        <v>0.11</v>
      </c>
      <c r="X26">
        <v>0.36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8.140000000000001</v>
      </c>
      <c r="E27">
        <v>12.28</v>
      </c>
      <c r="F27">
        <v>9.01</v>
      </c>
      <c r="G27">
        <v>38.61</v>
      </c>
      <c r="H27">
        <v>0.55</v>
      </c>
      <c r="I27">
        <v>14</v>
      </c>
      <c r="J27">
        <v>233.48</v>
      </c>
      <c r="K27">
        <v>56.94</v>
      </c>
      <c r="L27">
        <v>7.25</v>
      </c>
      <c r="M27">
        <v>12</v>
      </c>
      <c r="N27">
        <v>54.29</v>
      </c>
      <c r="O27">
        <v>29029.89</v>
      </c>
      <c r="P27">
        <v>127.21</v>
      </c>
      <c r="Q27">
        <v>453.22</v>
      </c>
      <c r="R27">
        <v>39.94</v>
      </c>
      <c r="S27">
        <v>28.65</v>
      </c>
      <c r="T27">
        <v>4904.64</v>
      </c>
      <c r="U27">
        <v>0.72</v>
      </c>
      <c r="V27">
        <v>0.9</v>
      </c>
      <c r="W27">
        <v>0.1</v>
      </c>
      <c r="X27">
        <v>0.29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8.045999999999999</v>
      </c>
      <c r="E28">
        <v>12.43</v>
      </c>
      <c r="F28">
        <v>9.15</v>
      </c>
      <c r="G28">
        <v>39.23</v>
      </c>
      <c r="H28">
        <v>0.57</v>
      </c>
      <c r="I28">
        <v>14</v>
      </c>
      <c r="J28">
        <v>233.91</v>
      </c>
      <c r="K28">
        <v>56.94</v>
      </c>
      <c r="L28">
        <v>7.5</v>
      </c>
      <c r="M28">
        <v>12</v>
      </c>
      <c r="N28">
        <v>54.46</v>
      </c>
      <c r="O28">
        <v>29082.74</v>
      </c>
      <c r="P28">
        <v>129.09</v>
      </c>
      <c r="Q28">
        <v>453.19</v>
      </c>
      <c r="R28">
        <v>45.21</v>
      </c>
      <c r="S28">
        <v>28.65</v>
      </c>
      <c r="T28">
        <v>7542.04</v>
      </c>
      <c r="U28">
        <v>0.63</v>
      </c>
      <c r="V28">
        <v>0.89</v>
      </c>
      <c r="W28">
        <v>0.09</v>
      </c>
      <c r="X28">
        <v>0.43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8.131399999999999</v>
      </c>
      <c r="E29">
        <v>12.3</v>
      </c>
      <c r="F29">
        <v>9.07</v>
      </c>
      <c r="G29">
        <v>41.85</v>
      </c>
      <c r="H29">
        <v>0.59</v>
      </c>
      <c r="I29">
        <v>13</v>
      </c>
      <c r="J29">
        <v>234.34</v>
      </c>
      <c r="K29">
        <v>56.94</v>
      </c>
      <c r="L29">
        <v>7.75</v>
      </c>
      <c r="M29">
        <v>11</v>
      </c>
      <c r="N29">
        <v>54.64</v>
      </c>
      <c r="O29">
        <v>29135.65</v>
      </c>
      <c r="P29">
        <v>127.59</v>
      </c>
      <c r="Q29">
        <v>453.17</v>
      </c>
      <c r="R29">
        <v>42.07</v>
      </c>
      <c r="S29">
        <v>28.65</v>
      </c>
      <c r="T29">
        <v>5973</v>
      </c>
      <c r="U29">
        <v>0.68</v>
      </c>
      <c r="V29">
        <v>0.9</v>
      </c>
      <c r="W29">
        <v>0.1</v>
      </c>
      <c r="X29">
        <v>0.35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8.129899999999999</v>
      </c>
      <c r="E30">
        <v>12.3</v>
      </c>
      <c r="F30">
        <v>9.07</v>
      </c>
      <c r="G30">
        <v>41.86</v>
      </c>
      <c r="H30">
        <v>0.61</v>
      </c>
      <c r="I30">
        <v>13</v>
      </c>
      <c r="J30">
        <v>234.77</v>
      </c>
      <c r="K30">
        <v>56.94</v>
      </c>
      <c r="L30">
        <v>8</v>
      </c>
      <c r="M30">
        <v>11</v>
      </c>
      <c r="N30">
        <v>54.82</v>
      </c>
      <c r="O30">
        <v>29188.62</v>
      </c>
      <c r="P30">
        <v>127.15</v>
      </c>
      <c r="Q30">
        <v>453.17</v>
      </c>
      <c r="R30">
        <v>42.02</v>
      </c>
      <c r="S30">
        <v>28.65</v>
      </c>
      <c r="T30">
        <v>5948.44</v>
      </c>
      <c r="U30">
        <v>0.68</v>
      </c>
      <c r="V30">
        <v>0.9</v>
      </c>
      <c r="W30">
        <v>0.1</v>
      </c>
      <c r="X30">
        <v>0.35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8.1831</v>
      </c>
      <c r="E31">
        <v>12.22</v>
      </c>
      <c r="F31">
        <v>9.029999999999999</v>
      </c>
      <c r="G31">
        <v>45.16</v>
      </c>
      <c r="H31">
        <v>0.62</v>
      </c>
      <c r="I31">
        <v>12</v>
      </c>
      <c r="J31">
        <v>235.2</v>
      </c>
      <c r="K31">
        <v>56.94</v>
      </c>
      <c r="L31">
        <v>8.25</v>
      </c>
      <c r="M31">
        <v>10</v>
      </c>
      <c r="N31">
        <v>55</v>
      </c>
      <c r="O31">
        <v>29241.66</v>
      </c>
      <c r="P31">
        <v>125.94</v>
      </c>
      <c r="Q31">
        <v>453.17</v>
      </c>
      <c r="R31">
        <v>40.77</v>
      </c>
      <c r="S31">
        <v>28.65</v>
      </c>
      <c r="T31">
        <v>5330.43</v>
      </c>
      <c r="U31">
        <v>0.7</v>
      </c>
      <c r="V31">
        <v>0.9</v>
      </c>
      <c r="W31">
        <v>0.1</v>
      </c>
      <c r="X31">
        <v>0.31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8.178800000000001</v>
      </c>
      <c r="E32">
        <v>12.23</v>
      </c>
      <c r="F32">
        <v>9.039999999999999</v>
      </c>
      <c r="G32">
        <v>45.2</v>
      </c>
      <c r="H32">
        <v>0.64</v>
      </c>
      <c r="I32">
        <v>12</v>
      </c>
      <c r="J32">
        <v>235.63</v>
      </c>
      <c r="K32">
        <v>56.94</v>
      </c>
      <c r="L32">
        <v>8.5</v>
      </c>
      <c r="M32">
        <v>10</v>
      </c>
      <c r="N32">
        <v>55.18</v>
      </c>
      <c r="O32">
        <v>29294.76</v>
      </c>
      <c r="P32">
        <v>126.03</v>
      </c>
      <c r="Q32">
        <v>453.17</v>
      </c>
      <c r="R32">
        <v>41.02</v>
      </c>
      <c r="S32">
        <v>28.65</v>
      </c>
      <c r="T32">
        <v>5456.72</v>
      </c>
      <c r="U32">
        <v>0.7</v>
      </c>
      <c r="V32">
        <v>0.9</v>
      </c>
      <c r="W32">
        <v>0.1</v>
      </c>
      <c r="X32">
        <v>0.32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8.1755</v>
      </c>
      <c r="E33">
        <v>12.23</v>
      </c>
      <c r="F33">
        <v>9.039999999999999</v>
      </c>
      <c r="G33">
        <v>45.22</v>
      </c>
      <c r="H33">
        <v>0.66</v>
      </c>
      <c r="I33">
        <v>12</v>
      </c>
      <c r="J33">
        <v>236.06</v>
      </c>
      <c r="K33">
        <v>56.94</v>
      </c>
      <c r="L33">
        <v>8.75</v>
      </c>
      <c r="M33">
        <v>10</v>
      </c>
      <c r="N33">
        <v>55.36</v>
      </c>
      <c r="O33">
        <v>29347.92</v>
      </c>
      <c r="P33">
        <v>125.38</v>
      </c>
      <c r="Q33">
        <v>453.17</v>
      </c>
      <c r="R33">
        <v>41.22</v>
      </c>
      <c r="S33">
        <v>28.65</v>
      </c>
      <c r="T33">
        <v>5554.8</v>
      </c>
      <c r="U33">
        <v>0.7</v>
      </c>
      <c r="V33">
        <v>0.9</v>
      </c>
      <c r="W33">
        <v>0.1</v>
      </c>
      <c r="X33">
        <v>0.32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8.2361</v>
      </c>
      <c r="E34">
        <v>12.14</v>
      </c>
      <c r="F34">
        <v>9</v>
      </c>
      <c r="G34">
        <v>49.08</v>
      </c>
      <c r="H34">
        <v>0.68</v>
      </c>
      <c r="I34">
        <v>11</v>
      </c>
      <c r="J34">
        <v>236.49</v>
      </c>
      <c r="K34">
        <v>56.94</v>
      </c>
      <c r="L34">
        <v>9</v>
      </c>
      <c r="M34">
        <v>9</v>
      </c>
      <c r="N34">
        <v>55.55</v>
      </c>
      <c r="O34">
        <v>29401.15</v>
      </c>
      <c r="P34">
        <v>124.3</v>
      </c>
      <c r="Q34">
        <v>453.19</v>
      </c>
      <c r="R34">
        <v>39.59</v>
      </c>
      <c r="S34">
        <v>28.65</v>
      </c>
      <c r="T34">
        <v>4744.67</v>
      </c>
      <c r="U34">
        <v>0.72</v>
      </c>
      <c r="V34">
        <v>0.9</v>
      </c>
      <c r="W34">
        <v>0.1</v>
      </c>
      <c r="X34">
        <v>0.28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8.2295</v>
      </c>
      <c r="E35">
        <v>12.15</v>
      </c>
      <c r="F35">
        <v>9.01</v>
      </c>
      <c r="G35">
        <v>49.13</v>
      </c>
      <c r="H35">
        <v>0.6899999999999999</v>
      </c>
      <c r="I35">
        <v>11</v>
      </c>
      <c r="J35">
        <v>236.92</v>
      </c>
      <c r="K35">
        <v>56.94</v>
      </c>
      <c r="L35">
        <v>9.25</v>
      </c>
      <c r="M35">
        <v>9</v>
      </c>
      <c r="N35">
        <v>55.73</v>
      </c>
      <c r="O35">
        <v>29454.44</v>
      </c>
      <c r="P35">
        <v>124.4</v>
      </c>
      <c r="Q35">
        <v>453.17</v>
      </c>
      <c r="R35">
        <v>39.95</v>
      </c>
      <c r="S35">
        <v>28.65</v>
      </c>
      <c r="T35">
        <v>4923.68</v>
      </c>
      <c r="U35">
        <v>0.72</v>
      </c>
      <c r="V35">
        <v>0.9</v>
      </c>
      <c r="W35">
        <v>0.1</v>
      </c>
      <c r="X35">
        <v>0.29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8.231999999999999</v>
      </c>
      <c r="E36">
        <v>12.15</v>
      </c>
      <c r="F36">
        <v>9</v>
      </c>
      <c r="G36">
        <v>49.11</v>
      </c>
      <c r="H36">
        <v>0.71</v>
      </c>
      <c r="I36">
        <v>11</v>
      </c>
      <c r="J36">
        <v>237.35</v>
      </c>
      <c r="K36">
        <v>56.94</v>
      </c>
      <c r="L36">
        <v>9.5</v>
      </c>
      <c r="M36">
        <v>9</v>
      </c>
      <c r="N36">
        <v>55.91</v>
      </c>
      <c r="O36">
        <v>29507.8</v>
      </c>
      <c r="P36">
        <v>123.77</v>
      </c>
      <c r="Q36">
        <v>453.22</v>
      </c>
      <c r="R36">
        <v>39.86</v>
      </c>
      <c r="S36">
        <v>28.65</v>
      </c>
      <c r="T36">
        <v>4878.27</v>
      </c>
      <c r="U36">
        <v>0.72</v>
      </c>
      <c r="V36">
        <v>0.9</v>
      </c>
      <c r="W36">
        <v>0.1</v>
      </c>
      <c r="X36">
        <v>0.28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8.228400000000001</v>
      </c>
      <c r="E37">
        <v>12.15</v>
      </c>
      <c r="F37">
        <v>9.01</v>
      </c>
      <c r="G37">
        <v>49.14</v>
      </c>
      <c r="H37">
        <v>0.73</v>
      </c>
      <c r="I37">
        <v>11</v>
      </c>
      <c r="J37">
        <v>237.79</v>
      </c>
      <c r="K37">
        <v>56.94</v>
      </c>
      <c r="L37">
        <v>9.75</v>
      </c>
      <c r="M37">
        <v>9</v>
      </c>
      <c r="N37">
        <v>56.09</v>
      </c>
      <c r="O37">
        <v>29561.22</v>
      </c>
      <c r="P37">
        <v>123.34</v>
      </c>
      <c r="Q37">
        <v>453.17</v>
      </c>
      <c r="R37">
        <v>40.03</v>
      </c>
      <c r="S37">
        <v>28.65</v>
      </c>
      <c r="T37">
        <v>4963.35</v>
      </c>
      <c r="U37">
        <v>0.72</v>
      </c>
      <c r="V37">
        <v>0.9</v>
      </c>
      <c r="W37">
        <v>0.1</v>
      </c>
      <c r="X37">
        <v>0.29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8.2957</v>
      </c>
      <c r="E38">
        <v>12.05</v>
      </c>
      <c r="F38">
        <v>8.949999999999999</v>
      </c>
      <c r="G38">
        <v>53.73</v>
      </c>
      <c r="H38">
        <v>0.75</v>
      </c>
      <c r="I38">
        <v>10</v>
      </c>
      <c r="J38">
        <v>238.22</v>
      </c>
      <c r="K38">
        <v>56.94</v>
      </c>
      <c r="L38">
        <v>10</v>
      </c>
      <c r="M38">
        <v>8</v>
      </c>
      <c r="N38">
        <v>56.28</v>
      </c>
      <c r="O38">
        <v>29614.71</v>
      </c>
      <c r="P38">
        <v>122.41</v>
      </c>
      <c r="Q38">
        <v>453.17</v>
      </c>
      <c r="R38">
        <v>38.13</v>
      </c>
      <c r="S38">
        <v>28.65</v>
      </c>
      <c r="T38">
        <v>4020.44</v>
      </c>
      <c r="U38">
        <v>0.75</v>
      </c>
      <c r="V38">
        <v>0.91</v>
      </c>
      <c r="W38">
        <v>0.1</v>
      </c>
      <c r="X38">
        <v>0.23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8.3256</v>
      </c>
      <c r="E39">
        <v>12.01</v>
      </c>
      <c r="F39">
        <v>8.91</v>
      </c>
      <c r="G39">
        <v>53.47</v>
      </c>
      <c r="H39">
        <v>0.76</v>
      </c>
      <c r="I39">
        <v>10</v>
      </c>
      <c r="J39">
        <v>238.66</v>
      </c>
      <c r="K39">
        <v>56.94</v>
      </c>
      <c r="L39">
        <v>10.25</v>
      </c>
      <c r="M39">
        <v>8</v>
      </c>
      <c r="N39">
        <v>56.46</v>
      </c>
      <c r="O39">
        <v>29668.27</v>
      </c>
      <c r="P39">
        <v>121.43</v>
      </c>
      <c r="Q39">
        <v>453.21</v>
      </c>
      <c r="R39">
        <v>36.67</v>
      </c>
      <c r="S39">
        <v>28.65</v>
      </c>
      <c r="T39">
        <v>3289.63</v>
      </c>
      <c r="U39">
        <v>0.78</v>
      </c>
      <c r="V39">
        <v>0.91</v>
      </c>
      <c r="W39">
        <v>0.1</v>
      </c>
      <c r="X39">
        <v>0.19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8.2804</v>
      </c>
      <c r="E40">
        <v>12.08</v>
      </c>
      <c r="F40">
        <v>8.98</v>
      </c>
      <c r="G40">
        <v>53.86</v>
      </c>
      <c r="H40">
        <v>0.78</v>
      </c>
      <c r="I40">
        <v>10</v>
      </c>
      <c r="J40">
        <v>239.09</v>
      </c>
      <c r="K40">
        <v>56.94</v>
      </c>
      <c r="L40">
        <v>10.5</v>
      </c>
      <c r="M40">
        <v>8</v>
      </c>
      <c r="N40">
        <v>56.65</v>
      </c>
      <c r="O40">
        <v>29721.89</v>
      </c>
      <c r="P40">
        <v>121.56</v>
      </c>
      <c r="Q40">
        <v>453.17</v>
      </c>
      <c r="R40">
        <v>39.18</v>
      </c>
      <c r="S40">
        <v>28.65</v>
      </c>
      <c r="T40">
        <v>4544.54</v>
      </c>
      <c r="U40">
        <v>0.73</v>
      </c>
      <c r="V40">
        <v>0.91</v>
      </c>
      <c r="W40">
        <v>0.09</v>
      </c>
      <c r="X40">
        <v>0.26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8.2667</v>
      </c>
      <c r="E41">
        <v>12.1</v>
      </c>
      <c r="F41">
        <v>9</v>
      </c>
      <c r="G41">
        <v>53.98</v>
      </c>
      <c r="H41">
        <v>0.8</v>
      </c>
      <c r="I41">
        <v>10</v>
      </c>
      <c r="J41">
        <v>239.53</v>
      </c>
      <c r="K41">
        <v>56.94</v>
      </c>
      <c r="L41">
        <v>10.75</v>
      </c>
      <c r="M41">
        <v>8</v>
      </c>
      <c r="N41">
        <v>56.83</v>
      </c>
      <c r="O41">
        <v>29775.57</v>
      </c>
      <c r="P41">
        <v>121.5</v>
      </c>
      <c r="Q41">
        <v>453.25</v>
      </c>
      <c r="R41">
        <v>39.65</v>
      </c>
      <c r="S41">
        <v>28.65</v>
      </c>
      <c r="T41">
        <v>4780.39</v>
      </c>
      <c r="U41">
        <v>0.72</v>
      </c>
      <c r="V41">
        <v>0.9</v>
      </c>
      <c r="W41">
        <v>0.1</v>
      </c>
      <c r="X41">
        <v>0.28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8.326000000000001</v>
      </c>
      <c r="E42">
        <v>12.01</v>
      </c>
      <c r="F42">
        <v>8.949999999999999</v>
      </c>
      <c r="G42">
        <v>59.7</v>
      </c>
      <c r="H42">
        <v>0.82</v>
      </c>
      <c r="I42">
        <v>9</v>
      </c>
      <c r="J42">
        <v>239.96</v>
      </c>
      <c r="K42">
        <v>56.94</v>
      </c>
      <c r="L42">
        <v>11</v>
      </c>
      <c r="M42">
        <v>7</v>
      </c>
      <c r="N42">
        <v>57.02</v>
      </c>
      <c r="O42">
        <v>29829.32</v>
      </c>
      <c r="P42">
        <v>120.47</v>
      </c>
      <c r="Q42">
        <v>453.18</v>
      </c>
      <c r="R42">
        <v>38.33</v>
      </c>
      <c r="S42">
        <v>28.65</v>
      </c>
      <c r="T42">
        <v>4124.39</v>
      </c>
      <c r="U42">
        <v>0.75</v>
      </c>
      <c r="V42">
        <v>0.91</v>
      </c>
      <c r="W42">
        <v>0.09</v>
      </c>
      <c r="X42">
        <v>0.23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8.3299</v>
      </c>
      <c r="E43">
        <v>12</v>
      </c>
      <c r="F43">
        <v>8.949999999999999</v>
      </c>
      <c r="G43">
        <v>59.66</v>
      </c>
      <c r="H43">
        <v>0.83</v>
      </c>
      <c r="I43">
        <v>9</v>
      </c>
      <c r="J43">
        <v>240.4</v>
      </c>
      <c r="K43">
        <v>56.94</v>
      </c>
      <c r="L43">
        <v>11.25</v>
      </c>
      <c r="M43">
        <v>7</v>
      </c>
      <c r="N43">
        <v>57.21</v>
      </c>
      <c r="O43">
        <v>29883.27</v>
      </c>
      <c r="P43">
        <v>120.43</v>
      </c>
      <c r="Q43">
        <v>453.17</v>
      </c>
      <c r="R43">
        <v>38.09</v>
      </c>
      <c r="S43">
        <v>28.65</v>
      </c>
      <c r="T43">
        <v>4004.98</v>
      </c>
      <c r="U43">
        <v>0.75</v>
      </c>
      <c r="V43">
        <v>0.91</v>
      </c>
      <c r="W43">
        <v>0.1</v>
      </c>
      <c r="X43">
        <v>0.23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8.3224</v>
      </c>
      <c r="E44">
        <v>12.02</v>
      </c>
      <c r="F44">
        <v>8.960000000000001</v>
      </c>
      <c r="G44">
        <v>59.73</v>
      </c>
      <c r="H44">
        <v>0.85</v>
      </c>
      <c r="I44">
        <v>9</v>
      </c>
      <c r="J44">
        <v>240.84</v>
      </c>
      <c r="K44">
        <v>56.94</v>
      </c>
      <c r="L44">
        <v>11.5</v>
      </c>
      <c r="M44">
        <v>7</v>
      </c>
      <c r="N44">
        <v>57.39</v>
      </c>
      <c r="O44">
        <v>29937.16</v>
      </c>
      <c r="P44">
        <v>120.53</v>
      </c>
      <c r="Q44">
        <v>453.17</v>
      </c>
      <c r="R44">
        <v>38.41</v>
      </c>
      <c r="S44">
        <v>28.65</v>
      </c>
      <c r="T44">
        <v>4165.13</v>
      </c>
      <c r="U44">
        <v>0.75</v>
      </c>
      <c r="V44">
        <v>0.91</v>
      </c>
      <c r="W44">
        <v>0.1</v>
      </c>
      <c r="X44">
        <v>0.24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8.326599999999999</v>
      </c>
      <c r="E45">
        <v>12.01</v>
      </c>
      <c r="F45">
        <v>8.949999999999999</v>
      </c>
      <c r="G45">
        <v>59.69</v>
      </c>
      <c r="H45">
        <v>0.87</v>
      </c>
      <c r="I45">
        <v>9</v>
      </c>
      <c r="J45">
        <v>241.27</v>
      </c>
      <c r="K45">
        <v>56.94</v>
      </c>
      <c r="L45">
        <v>11.75</v>
      </c>
      <c r="M45">
        <v>7</v>
      </c>
      <c r="N45">
        <v>57.58</v>
      </c>
      <c r="O45">
        <v>29991.11</v>
      </c>
      <c r="P45">
        <v>119.89</v>
      </c>
      <c r="Q45">
        <v>453.17</v>
      </c>
      <c r="R45">
        <v>38.27</v>
      </c>
      <c r="S45">
        <v>28.65</v>
      </c>
      <c r="T45">
        <v>4095.39</v>
      </c>
      <c r="U45">
        <v>0.75</v>
      </c>
      <c r="V45">
        <v>0.91</v>
      </c>
      <c r="W45">
        <v>0.1</v>
      </c>
      <c r="X45">
        <v>0.23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8.3287</v>
      </c>
      <c r="E46">
        <v>12.01</v>
      </c>
      <c r="F46">
        <v>8.949999999999999</v>
      </c>
      <c r="G46">
        <v>59.67</v>
      </c>
      <c r="H46">
        <v>0.88</v>
      </c>
      <c r="I46">
        <v>9</v>
      </c>
      <c r="J46">
        <v>241.71</v>
      </c>
      <c r="K46">
        <v>56.94</v>
      </c>
      <c r="L46">
        <v>12</v>
      </c>
      <c r="M46">
        <v>7</v>
      </c>
      <c r="N46">
        <v>57.77</v>
      </c>
      <c r="O46">
        <v>30045.13</v>
      </c>
      <c r="P46">
        <v>119.31</v>
      </c>
      <c r="Q46">
        <v>453.17</v>
      </c>
      <c r="R46">
        <v>38.08</v>
      </c>
      <c r="S46">
        <v>28.65</v>
      </c>
      <c r="T46">
        <v>4000.76</v>
      </c>
      <c r="U46">
        <v>0.75</v>
      </c>
      <c r="V46">
        <v>0.91</v>
      </c>
      <c r="W46">
        <v>0.1</v>
      </c>
      <c r="X46">
        <v>0.23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8.3912</v>
      </c>
      <c r="E47">
        <v>11.92</v>
      </c>
      <c r="F47">
        <v>8.91</v>
      </c>
      <c r="G47">
        <v>66.79000000000001</v>
      </c>
      <c r="H47">
        <v>0.9</v>
      </c>
      <c r="I47">
        <v>8</v>
      </c>
      <c r="J47">
        <v>242.15</v>
      </c>
      <c r="K47">
        <v>56.94</v>
      </c>
      <c r="L47">
        <v>12.25</v>
      </c>
      <c r="M47">
        <v>6</v>
      </c>
      <c r="N47">
        <v>57.96</v>
      </c>
      <c r="O47">
        <v>30099.23</v>
      </c>
      <c r="P47">
        <v>117.95</v>
      </c>
      <c r="Q47">
        <v>453.17</v>
      </c>
      <c r="R47">
        <v>36.61</v>
      </c>
      <c r="S47">
        <v>28.65</v>
      </c>
      <c r="T47">
        <v>3268.34</v>
      </c>
      <c r="U47">
        <v>0.78</v>
      </c>
      <c r="V47">
        <v>0.91</v>
      </c>
      <c r="W47">
        <v>0.09</v>
      </c>
      <c r="X47">
        <v>0.18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8.3805</v>
      </c>
      <c r="E48">
        <v>11.93</v>
      </c>
      <c r="F48">
        <v>8.92</v>
      </c>
      <c r="G48">
        <v>66.90000000000001</v>
      </c>
      <c r="H48">
        <v>0.92</v>
      </c>
      <c r="I48">
        <v>8</v>
      </c>
      <c r="J48">
        <v>242.59</v>
      </c>
      <c r="K48">
        <v>56.94</v>
      </c>
      <c r="L48">
        <v>12.5</v>
      </c>
      <c r="M48">
        <v>6</v>
      </c>
      <c r="N48">
        <v>58.15</v>
      </c>
      <c r="O48">
        <v>30153.38</v>
      </c>
      <c r="P48">
        <v>118.02</v>
      </c>
      <c r="Q48">
        <v>453.18</v>
      </c>
      <c r="R48">
        <v>37.14</v>
      </c>
      <c r="S48">
        <v>28.65</v>
      </c>
      <c r="T48">
        <v>3536.42</v>
      </c>
      <c r="U48">
        <v>0.77</v>
      </c>
      <c r="V48">
        <v>0.91</v>
      </c>
      <c r="W48">
        <v>0.09</v>
      </c>
      <c r="X48">
        <v>0.2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8.388299999999999</v>
      </c>
      <c r="E49">
        <v>11.92</v>
      </c>
      <c r="F49">
        <v>8.91</v>
      </c>
      <c r="G49">
        <v>66.81999999999999</v>
      </c>
      <c r="H49">
        <v>0.93</v>
      </c>
      <c r="I49">
        <v>8</v>
      </c>
      <c r="J49">
        <v>243.03</v>
      </c>
      <c r="K49">
        <v>56.94</v>
      </c>
      <c r="L49">
        <v>12.75</v>
      </c>
      <c r="M49">
        <v>6</v>
      </c>
      <c r="N49">
        <v>58.34</v>
      </c>
      <c r="O49">
        <v>30207.61</v>
      </c>
      <c r="P49">
        <v>117.56</v>
      </c>
      <c r="Q49">
        <v>453.17</v>
      </c>
      <c r="R49">
        <v>36.76</v>
      </c>
      <c r="S49">
        <v>28.65</v>
      </c>
      <c r="T49">
        <v>3346.98</v>
      </c>
      <c r="U49">
        <v>0.78</v>
      </c>
      <c r="V49">
        <v>0.91</v>
      </c>
      <c r="W49">
        <v>0.09</v>
      </c>
      <c r="X49">
        <v>0.19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8.4077</v>
      </c>
      <c r="E50">
        <v>11.89</v>
      </c>
      <c r="F50">
        <v>8.880000000000001</v>
      </c>
      <c r="G50">
        <v>66.61</v>
      </c>
      <c r="H50">
        <v>0.95</v>
      </c>
      <c r="I50">
        <v>8</v>
      </c>
      <c r="J50">
        <v>243.47</v>
      </c>
      <c r="K50">
        <v>56.94</v>
      </c>
      <c r="L50">
        <v>13</v>
      </c>
      <c r="M50">
        <v>6</v>
      </c>
      <c r="N50">
        <v>58.53</v>
      </c>
      <c r="O50">
        <v>30261.91</v>
      </c>
      <c r="P50">
        <v>116.66</v>
      </c>
      <c r="Q50">
        <v>453.17</v>
      </c>
      <c r="R50">
        <v>35.68</v>
      </c>
      <c r="S50">
        <v>28.65</v>
      </c>
      <c r="T50">
        <v>2805.97</v>
      </c>
      <c r="U50">
        <v>0.8</v>
      </c>
      <c r="V50">
        <v>0.91</v>
      </c>
      <c r="W50">
        <v>0.1</v>
      </c>
      <c r="X50">
        <v>0.16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8.4085</v>
      </c>
      <c r="E51">
        <v>11.89</v>
      </c>
      <c r="F51">
        <v>8.880000000000001</v>
      </c>
      <c r="G51">
        <v>66.61</v>
      </c>
      <c r="H51">
        <v>0.97</v>
      </c>
      <c r="I51">
        <v>8</v>
      </c>
      <c r="J51">
        <v>243.91</v>
      </c>
      <c r="K51">
        <v>56.94</v>
      </c>
      <c r="L51">
        <v>13.25</v>
      </c>
      <c r="M51">
        <v>6</v>
      </c>
      <c r="N51">
        <v>58.72</v>
      </c>
      <c r="O51">
        <v>30316.27</v>
      </c>
      <c r="P51">
        <v>116.24</v>
      </c>
      <c r="Q51">
        <v>453.17</v>
      </c>
      <c r="R51">
        <v>35.88</v>
      </c>
      <c r="S51">
        <v>28.65</v>
      </c>
      <c r="T51">
        <v>2907.47</v>
      </c>
      <c r="U51">
        <v>0.8</v>
      </c>
      <c r="V51">
        <v>0.91</v>
      </c>
      <c r="W51">
        <v>0.09</v>
      </c>
      <c r="X51">
        <v>0.16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8.366099999999999</v>
      </c>
      <c r="E52">
        <v>11.95</v>
      </c>
      <c r="F52">
        <v>8.94</v>
      </c>
      <c r="G52">
        <v>67.06</v>
      </c>
      <c r="H52">
        <v>0.98</v>
      </c>
      <c r="I52">
        <v>8</v>
      </c>
      <c r="J52">
        <v>244.35</v>
      </c>
      <c r="K52">
        <v>56.94</v>
      </c>
      <c r="L52">
        <v>13.5</v>
      </c>
      <c r="M52">
        <v>6</v>
      </c>
      <c r="N52">
        <v>58.91</v>
      </c>
      <c r="O52">
        <v>30370.7</v>
      </c>
      <c r="P52">
        <v>116.64</v>
      </c>
      <c r="Q52">
        <v>453.3</v>
      </c>
      <c r="R52">
        <v>37.97</v>
      </c>
      <c r="S52">
        <v>28.65</v>
      </c>
      <c r="T52">
        <v>3950.35</v>
      </c>
      <c r="U52">
        <v>0.75</v>
      </c>
      <c r="V52">
        <v>0.91</v>
      </c>
      <c r="W52">
        <v>0.09</v>
      </c>
      <c r="X52">
        <v>0.22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8.370900000000001</v>
      </c>
      <c r="E53">
        <v>11.95</v>
      </c>
      <c r="F53">
        <v>8.93</v>
      </c>
      <c r="G53">
        <v>67.01000000000001</v>
      </c>
      <c r="H53">
        <v>1</v>
      </c>
      <c r="I53">
        <v>8</v>
      </c>
      <c r="J53">
        <v>244.79</v>
      </c>
      <c r="K53">
        <v>56.94</v>
      </c>
      <c r="L53">
        <v>13.75</v>
      </c>
      <c r="M53">
        <v>6</v>
      </c>
      <c r="N53">
        <v>59.1</v>
      </c>
      <c r="O53">
        <v>30425.2</v>
      </c>
      <c r="P53">
        <v>116.01</v>
      </c>
      <c r="Q53">
        <v>453.17</v>
      </c>
      <c r="R53">
        <v>37.61</v>
      </c>
      <c r="S53">
        <v>28.65</v>
      </c>
      <c r="T53">
        <v>3767.87</v>
      </c>
      <c r="U53">
        <v>0.76</v>
      </c>
      <c r="V53">
        <v>0.91</v>
      </c>
      <c r="W53">
        <v>0.09</v>
      </c>
      <c r="X53">
        <v>0.21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8.4335</v>
      </c>
      <c r="E54">
        <v>11.86</v>
      </c>
      <c r="F54">
        <v>8.890000000000001</v>
      </c>
      <c r="G54">
        <v>76.2</v>
      </c>
      <c r="H54">
        <v>1.02</v>
      </c>
      <c r="I54">
        <v>7</v>
      </c>
      <c r="J54">
        <v>245.23</v>
      </c>
      <c r="K54">
        <v>56.94</v>
      </c>
      <c r="L54">
        <v>14</v>
      </c>
      <c r="M54">
        <v>5</v>
      </c>
      <c r="N54">
        <v>59.29</v>
      </c>
      <c r="O54">
        <v>30479.78</v>
      </c>
      <c r="P54">
        <v>115.36</v>
      </c>
      <c r="Q54">
        <v>453.17</v>
      </c>
      <c r="R54">
        <v>36.17</v>
      </c>
      <c r="S54">
        <v>28.65</v>
      </c>
      <c r="T54">
        <v>3053.7</v>
      </c>
      <c r="U54">
        <v>0.79</v>
      </c>
      <c r="V54">
        <v>0.91</v>
      </c>
      <c r="W54">
        <v>0.09</v>
      </c>
      <c r="X54">
        <v>0.17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8.431900000000001</v>
      </c>
      <c r="E55">
        <v>11.86</v>
      </c>
      <c r="F55">
        <v>8.890000000000001</v>
      </c>
      <c r="G55">
        <v>76.20999999999999</v>
      </c>
      <c r="H55">
        <v>1.03</v>
      </c>
      <c r="I55">
        <v>7</v>
      </c>
      <c r="J55">
        <v>245.68</v>
      </c>
      <c r="K55">
        <v>56.94</v>
      </c>
      <c r="L55">
        <v>14.25</v>
      </c>
      <c r="M55">
        <v>5</v>
      </c>
      <c r="N55">
        <v>59.48</v>
      </c>
      <c r="O55">
        <v>30534.42</v>
      </c>
      <c r="P55">
        <v>115.39</v>
      </c>
      <c r="Q55">
        <v>453.17</v>
      </c>
      <c r="R55">
        <v>36.26</v>
      </c>
      <c r="S55">
        <v>28.65</v>
      </c>
      <c r="T55">
        <v>3102.27</v>
      </c>
      <c r="U55">
        <v>0.79</v>
      </c>
      <c r="V55">
        <v>0.91</v>
      </c>
      <c r="W55">
        <v>0.09</v>
      </c>
      <c r="X55">
        <v>0.17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8.4293</v>
      </c>
      <c r="E56">
        <v>11.86</v>
      </c>
      <c r="F56">
        <v>8.9</v>
      </c>
      <c r="G56">
        <v>76.25</v>
      </c>
      <c r="H56">
        <v>1.05</v>
      </c>
      <c r="I56">
        <v>7</v>
      </c>
      <c r="J56">
        <v>246.12</v>
      </c>
      <c r="K56">
        <v>56.94</v>
      </c>
      <c r="L56">
        <v>14.5</v>
      </c>
      <c r="M56">
        <v>5</v>
      </c>
      <c r="N56">
        <v>59.68</v>
      </c>
      <c r="O56">
        <v>30589.13</v>
      </c>
      <c r="P56">
        <v>115.22</v>
      </c>
      <c r="Q56">
        <v>453.17</v>
      </c>
      <c r="R56">
        <v>36.36</v>
      </c>
      <c r="S56">
        <v>28.65</v>
      </c>
      <c r="T56">
        <v>3150.98</v>
      </c>
      <c r="U56">
        <v>0.79</v>
      </c>
      <c r="V56">
        <v>0.91</v>
      </c>
      <c r="W56">
        <v>0.09</v>
      </c>
      <c r="X56">
        <v>0.17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8.4368</v>
      </c>
      <c r="E57">
        <v>11.85</v>
      </c>
      <c r="F57">
        <v>8.880000000000001</v>
      </c>
      <c r="G57">
        <v>76.15000000000001</v>
      </c>
      <c r="H57">
        <v>1.06</v>
      </c>
      <c r="I57">
        <v>7</v>
      </c>
      <c r="J57">
        <v>246.57</v>
      </c>
      <c r="K57">
        <v>56.94</v>
      </c>
      <c r="L57">
        <v>14.75</v>
      </c>
      <c r="M57">
        <v>5</v>
      </c>
      <c r="N57">
        <v>59.87</v>
      </c>
      <c r="O57">
        <v>30643.91</v>
      </c>
      <c r="P57">
        <v>114.39</v>
      </c>
      <c r="Q57">
        <v>453.17</v>
      </c>
      <c r="R57">
        <v>35.91</v>
      </c>
      <c r="S57">
        <v>28.65</v>
      </c>
      <c r="T57">
        <v>2926.86</v>
      </c>
      <c r="U57">
        <v>0.8</v>
      </c>
      <c r="V57">
        <v>0.91</v>
      </c>
      <c r="W57">
        <v>0.09</v>
      </c>
      <c r="X57">
        <v>0.16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8.4321</v>
      </c>
      <c r="E58">
        <v>11.86</v>
      </c>
      <c r="F58">
        <v>8.890000000000001</v>
      </c>
      <c r="G58">
        <v>76.20999999999999</v>
      </c>
      <c r="H58">
        <v>1.08</v>
      </c>
      <c r="I58">
        <v>7</v>
      </c>
      <c r="J58">
        <v>247.01</v>
      </c>
      <c r="K58">
        <v>56.94</v>
      </c>
      <c r="L58">
        <v>15</v>
      </c>
      <c r="M58">
        <v>5</v>
      </c>
      <c r="N58">
        <v>60.07</v>
      </c>
      <c r="O58">
        <v>30698.76</v>
      </c>
      <c r="P58">
        <v>114.18</v>
      </c>
      <c r="Q58">
        <v>453.19</v>
      </c>
      <c r="R58">
        <v>36.22</v>
      </c>
      <c r="S58">
        <v>28.65</v>
      </c>
      <c r="T58">
        <v>3080.28</v>
      </c>
      <c r="U58">
        <v>0.79</v>
      </c>
      <c r="V58">
        <v>0.91</v>
      </c>
      <c r="W58">
        <v>0.09</v>
      </c>
      <c r="X58">
        <v>0.17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8.4351</v>
      </c>
      <c r="E59">
        <v>11.86</v>
      </c>
      <c r="F59">
        <v>8.890000000000001</v>
      </c>
      <c r="G59">
        <v>76.18000000000001</v>
      </c>
      <c r="H59">
        <v>1.1</v>
      </c>
      <c r="I59">
        <v>7</v>
      </c>
      <c r="J59">
        <v>247.46</v>
      </c>
      <c r="K59">
        <v>56.94</v>
      </c>
      <c r="L59">
        <v>15.25</v>
      </c>
      <c r="M59">
        <v>5</v>
      </c>
      <c r="N59">
        <v>60.26</v>
      </c>
      <c r="O59">
        <v>30753.68</v>
      </c>
      <c r="P59">
        <v>113.39</v>
      </c>
      <c r="Q59">
        <v>453.17</v>
      </c>
      <c r="R59">
        <v>36.03</v>
      </c>
      <c r="S59">
        <v>28.65</v>
      </c>
      <c r="T59">
        <v>2986.79</v>
      </c>
      <c r="U59">
        <v>0.8</v>
      </c>
      <c r="V59">
        <v>0.91</v>
      </c>
      <c r="W59">
        <v>0.09</v>
      </c>
      <c r="X59">
        <v>0.17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8.4406</v>
      </c>
      <c r="E60">
        <v>11.85</v>
      </c>
      <c r="F60">
        <v>8.880000000000001</v>
      </c>
      <c r="G60">
        <v>76.11</v>
      </c>
      <c r="H60">
        <v>1.11</v>
      </c>
      <c r="I60">
        <v>7</v>
      </c>
      <c r="J60">
        <v>247.9</v>
      </c>
      <c r="K60">
        <v>56.94</v>
      </c>
      <c r="L60">
        <v>15.5</v>
      </c>
      <c r="M60">
        <v>5</v>
      </c>
      <c r="N60">
        <v>60.46</v>
      </c>
      <c r="O60">
        <v>30808.68</v>
      </c>
      <c r="P60">
        <v>112.11</v>
      </c>
      <c r="Q60">
        <v>453.18</v>
      </c>
      <c r="R60">
        <v>35.66</v>
      </c>
      <c r="S60">
        <v>28.65</v>
      </c>
      <c r="T60">
        <v>2801.18</v>
      </c>
      <c r="U60">
        <v>0.8</v>
      </c>
      <c r="V60">
        <v>0.92</v>
      </c>
      <c r="W60">
        <v>0.09</v>
      </c>
      <c r="X60">
        <v>0.16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8.454700000000001</v>
      </c>
      <c r="E61">
        <v>11.83</v>
      </c>
      <c r="F61">
        <v>8.859999999999999</v>
      </c>
      <c r="G61">
        <v>75.94</v>
      </c>
      <c r="H61">
        <v>1.13</v>
      </c>
      <c r="I61">
        <v>7</v>
      </c>
      <c r="J61">
        <v>248.35</v>
      </c>
      <c r="K61">
        <v>56.94</v>
      </c>
      <c r="L61">
        <v>15.75</v>
      </c>
      <c r="M61">
        <v>5</v>
      </c>
      <c r="N61">
        <v>60.66</v>
      </c>
      <c r="O61">
        <v>30863.74</v>
      </c>
      <c r="P61">
        <v>110.92</v>
      </c>
      <c r="Q61">
        <v>453.17</v>
      </c>
      <c r="R61">
        <v>35.12</v>
      </c>
      <c r="S61">
        <v>28.65</v>
      </c>
      <c r="T61">
        <v>2527.68</v>
      </c>
      <c r="U61">
        <v>0.82</v>
      </c>
      <c r="V61">
        <v>0.92</v>
      </c>
      <c r="W61">
        <v>0.09</v>
      </c>
      <c r="X61">
        <v>0.14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8.4876</v>
      </c>
      <c r="E62">
        <v>11.78</v>
      </c>
      <c r="F62">
        <v>8.859999999999999</v>
      </c>
      <c r="G62">
        <v>88.58</v>
      </c>
      <c r="H62">
        <v>1.14</v>
      </c>
      <c r="I62">
        <v>6</v>
      </c>
      <c r="J62">
        <v>248.79</v>
      </c>
      <c r="K62">
        <v>56.94</v>
      </c>
      <c r="L62">
        <v>16</v>
      </c>
      <c r="M62">
        <v>4</v>
      </c>
      <c r="N62">
        <v>60.85</v>
      </c>
      <c r="O62">
        <v>30918.88</v>
      </c>
      <c r="P62">
        <v>110.65</v>
      </c>
      <c r="Q62">
        <v>453.18</v>
      </c>
      <c r="R62">
        <v>35.18</v>
      </c>
      <c r="S62">
        <v>28.65</v>
      </c>
      <c r="T62">
        <v>2562.9</v>
      </c>
      <c r="U62">
        <v>0.8100000000000001</v>
      </c>
      <c r="V62">
        <v>0.92</v>
      </c>
      <c r="W62">
        <v>0.09</v>
      </c>
      <c r="X62">
        <v>0.14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8.481199999999999</v>
      </c>
      <c r="E63">
        <v>11.79</v>
      </c>
      <c r="F63">
        <v>8.869999999999999</v>
      </c>
      <c r="G63">
        <v>88.67</v>
      </c>
      <c r="H63">
        <v>1.16</v>
      </c>
      <c r="I63">
        <v>6</v>
      </c>
      <c r="J63">
        <v>249.24</v>
      </c>
      <c r="K63">
        <v>56.94</v>
      </c>
      <c r="L63">
        <v>16.25</v>
      </c>
      <c r="M63">
        <v>4</v>
      </c>
      <c r="N63">
        <v>61.05</v>
      </c>
      <c r="O63">
        <v>30974.09</v>
      </c>
      <c r="P63">
        <v>110.55</v>
      </c>
      <c r="Q63">
        <v>453.17</v>
      </c>
      <c r="R63">
        <v>35.38</v>
      </c>
      <c r="S63">
        <v>28.65</v>
      </c>
      <c r="T63">
        <v>2667.31</v>
      </c>
      <c r="U63">
        <v>0.8100000000000001</v>
      </c>
      <c r="V63">
        <v>0.92</v>
      </c>
      <c r="W63">
        <v>0.09</v>
      </c>
      <c r="X63">
        <v>0.15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8.49</v>
      </c>
      <c r="E64">
        <v>11.78</v>
      </c>
      <c r="F64">
        <v>8.85</v>
      </c>
      <c r="G64">
        <v>88.54000000000001</v>
      </c>
      <c r="H64">
        <v>1.18</v>
      </c>
      <c r="I64">
        <v>6</v>
      </c>
      <c r="J64">
        <v>249.69</v>
      </c>
      <c r="K64">
        <v>56.94</v>
      </c>
      <c r="L64">
        <v>16.5</v>
      </c>
      <c r="M64">
        <v>4</v>
      </c>
      <c r="N64">
        <v>61.25</v>
      </c>
      <c r="O64">
        <v>31029.37</v>
      </c>
      <c r="P64">
        <v>110.16</v>
      </c>
      <c r="Q64">
        <v>453.17</v>
      </c>
      <c r="R64">
        <v>35.01</v>
      </c>
      <c r="S64">
        <v>28.65</v>
      </c>
      <c r="T64">
        <v>2478.23</v>
      </c>
      <c r="U64">
        <v>0.82</v>
      </c>
      <c r="V64">
        <v>0.92</v>
      </c>
      <c r="W64">
        <v>0.09</v>
      </c>
      <c r="X64">
        <v>0.13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8.4854</v>
      </c>
      <c r="E65">
        <v>11.78</v>
      </c>
      <c r="F65">
        <v>8.859999999999999</v>
      </c>
      <c r="G65">
        <v>88.61</v>
      </c>
      <c r="H65">
        <v>1.19</v>
      </c>
      <c r="I65">
        <v>6</v>
      </c>
      <c r="J65">
        <v>250.14</v>
      </c>
      <c r="K65">
        <v>56.94</v>
      </c>
      <c r="L65">
        <v>16.75</v>
      </c>
      <c r="M65">
        <v>4</v>
      </c>
      <c r="N65">
        <v>61.45</v>
      </c>
      <c r="O65">
        <v>31084.72</v>
      </c>
      <c r="P65">
        <v>109.93</v>
      </c>
      <c r="Q65">
        <v>453.2</v>
      </c>
      <c r="R65">
        <v>35.19</v>
      </c>
      <c r="S65">
        <v>28.65</v>
      </c>
      <c r="T65">
        <v>2569.33</v>
      </c>
      <c r="U65">
        <v>0.8100000000000001</v>
      </c>
      <c r="V65">
        <v>0.92</v>
      </c>
      <c r="W65">
        <v>0.09</v>
      </c>
      <c r="X65">
        <v>0.14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8.4842</v>
      </c>
      <c r="E66">
        <v>11.79</v>
      </c>
      <c r="F66">
        <v>8.859999999999999</v>
      </c>
      <c r="G66">
        <v>88.62</v>
      </c>
      <c r="H66">
        <v>1.21</v>
      </c>
      <c r="I66">
        <v>6</v>
      </c>
      <c r="J66">
        <v>250.59</v>
      </c>
      <c r="K66">
        <v>56.94</v>
      </c>
      <c r="L66">
        <v>17</v>
      </c>
      <c r="M66">
        <v>4</v>
      </c>
      <c r="N66">
        <v>61.65</v>
      </c>
      <c r="O66">
        <v>31140.15</v>
      </c>
      <c r="P66">
        <v>109.79</v>
      </c>
      <c r="Q66">
        <v>453.19</v>
      </c>
      <c r="R66">
        <v>35.24</v>
      </c>
      <c r="S66">
        <v>28.65</v>
      </c>
      <c r="T66">
        <v>2595.95</v>
      </c>
      <c r="U66">
        <v>0.8100000000000001</v>
      </c>
      <c r="V66">
        <v>0.92</v>
      </c>
      <c r="W66">
        <v>0.09</v>
      </c>
      <c r="X66">
        <v>0.14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8.479200000000001</v>
      </c>
      <c r="E67">
        <v>11.79</v>
      </c>
      <c r="F67">
        <v>8.869999999999999</v>
      </c>
      <c r="G67">
        <v>88.69</v>
      </c>
      <c r="H67">
        <v>1.22</v>
      </c>
      <c r="I67">
        <v>6</v>
      </c>
      <c r="J67">
        <v>251.04</v>
      </c>
      <c r="K67">
        <v>56.94</v>
      </c>
      <c r="L67">
        <v>17.25</v>
      </c>
      <c r="M67">
        <v>4</v>
      </c>
      <c r="N67">
        <v>61.85</v>
      </c>
      <c r="O67">
        <v>31195.65</v>
      </c>
      <c r="P67">
        <v>109.1</v>
      </c>
      <c r="Q67">
        <v>453.17</v>
      </c>
      <c r="R67">
        <v>35.49</v>
      </c>
      <c r="S67">
        <v>28.65</v>
      </c>
      <c r="T67">
        <v>2720.23</v>
      </c>
      <c r="U67">
        <v>0.8100000000000001</v>
      </c>
      <c r="V67">
        <v>0.92</v>
      </c>
      <c r="W67">
        <v>0.09</v>
      </c>
      <c r="X67">
        <v>0.15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8.485799999999999</v>
      </c>
      <c r="E68">
        <v>11.78</v>
      </c>
      <c r="F68">
        <v>8.859999999999999</v>
      </c>
      <c r="G68">
        <v>88.59999999999999</v>
      </c>
      <c r="H68">
        <v>1.24</v>
      </c>
      <c r="I68">
        <v>6</v>
      </c>
      <c r="J68">
        <v>251.49</v>
      </c>
      <c r="K68">
        <v>56.94</v>
      </c>
      <c r="L68">
        <v>17.5</v>
      </c>
      <c r="M68">
        <v>4</v>
      </c>
      <c r="N68">
        <v>62.05</v>
      </c>
      <c r="O68">
        <v>31251.22</v>
      </c>
      <c r="P68">
        <v>108.61</v>
      </c>
      <c r="Q68">
        <v>453.18</v>
      </c>
      <c r="R68">
        <v>35.15</v>
      </c>
      <c r="S68">
        <v>28.65</v>
      </c>
      <c r="T68">
        <v>2550.39</v>
      </c>
      <c r="U68">
        <v>0.82</v>
      </c>
      <c r="V68">
        <v>0.92</v>
      </c>
      <c r="W68">
        <v>0.09</v>
      </c>
      <c r="X68">
        <v>0.14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8.4962</v>
      </c>
      <c r="E69">
        <v>11.77</v>
      </c>
      <c r="F69">
        <v>8.85</v>
      </c>
      <c r="G69">
        <v>88.45999999999999</v>
      </c>
      <c r="H69">
        <v>1.25</v>
      </c>
      <c r="I69">
        <v>6</v>
      </c>
      <c r="J69">
        <v>251.94</v>
      </c>
      <c r="K69">
        <v>56.94</v>
      </c>
      <c r="L69">
        <v>17.75</v>
      </c>
      <c r="M69">
        <v>4</v>
      </c>
      <c r="N69">
        <v>62.25</v>
      </c>
      <c r="O69">
        <v>31306.86</v>
      </c>
      <c r="P69">
        <v>107.44</v>
      </c>
      <c r="Q69">
        <v>453.17</v>
      </c>
      <c r="R69">
        <v>34.59</v>
      </c>
      <c r="S69">
        <v>28.65</v>
      </c>
      <c r="T69">
        <v>2268.73</v>
      </c>
      <c r="U69">
        <v>0.83</v>
      </c>
      <c r="V69">
        <v>0.92</v>
      </c>
      <c r="W69">
        <v>0.09</v>
      </c>
      <c r="X69">
        <v>0.13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8.5046</v>
      </c>
      <c r="E70">
        <v>11.76</v>
      </c>
      <c r="F70">
        <v>8.83</v>
      </c>
      <c r="G70">
        <v>88.34</v>
      </c>
      <c r="H70">
        <v>1.27</v>
      </c>
      <c r="I70">
        <v>6</v>
      </c>
      <c r="J70">
        <v>252.39</v>
      </c>
      <c r="K70">
        <v>56.94</v>
      </c>
      <c r="L70">
        <v>18</v>
      </c>
      <c r="M70">
        <v>3</v>
      </c>
      <c r="N70">
        <v>62.45</v>
      </c>
      <c r="O70">
        <v>31362.58</v>
      </c>
      <c r="P70">
        <v>106.52</v>
      </c>
      <c r="Q70">
        <v>453.17</v>
      </c>
      <c r="R70">
        <v>34.27</v>
      </c>
      <c r="S70">
        <v>28.65</v>
      </c>
      <c r="T70">
        <v>2108.59</v>
      </c>
      <c r="U70">
        <v>0.84</v>
      </c>
      <c r="V70">
        <v>0.92</v>
      </c>
      <c r="W70">
        <v>0.09</v>
      </c>
      <c r="X70">
        <v>0.11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8.484</v>
      </c>
      <c r="E71">
        <v>11.79</v>
      </c>
      <c r="F71">
        <v>8.859999999999999</v>
      </c>
      <c r="G71">
        <v>88.63</v>
      </c>
      <c r="H71">
        <v>1.28</v>
      </c>
      <c r="I71">
        <v>6</v>
      </c>
      <c r="J71">
        <v>252.84</v>
      </c>
      <c r="K71">
        <v>56.94</v>
      </c>
      <c r="L71">
        <v>18.25</v>
      </c>
      <c r="M71">
        <v>3</v>
      </c>
      <c r="N71">
        <v>62.65</v>
      </c>
      <c r="O71">
        <v>31418.38</v>
      </c>
      <c r="P71">
        <v>105.95</v>
      </c>
      <c r="Q71">
        <v>453.18</v>
      </c>
      <c r="R71">
        <v>35.27</v>
      </c>
      <c r="S71">
        <v>28.65</v>
      </c>
      <c r="T71">
        <v>2612.22</v>
      </c>
      <c r="U71">
        <v>0.8100000000000001</v>
      </c>
      <c r="V71">
        <v>0.92</v>
      </c>
      <c r="W71">
        <v>0.09</v>
      </c>
      <c r="X71">
        <v>0.14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8.472200000000001</v>
      </c>
      <c r="E72">
        <v>11.8</v>
      </c>
      <c r="F72">
        <v>8.880000000000001</v>
      </c>
      <c r="G72">
        <v>88.79000000000001</v>
      </c>
      <c r="H72">
        <v>1.3</v>
      </c>
      <c r="I72">
        <v>6</v>
      </c>
      <c r="J72">
        <v>253.3</v>
      </c>
      <c r="K72">
        <v>56.94</v>
      </c>
      <c r="L72">
        <v>18.5</v>
      </c>
      <c r="M72">
        <v>3</v>
      </c>
      <c r="N72">
        <v>62.86</v>
      </c>
      <c r="O72">
        <v>31474.25</v>
      </c>
      <c r="P72">
        <v>105.6</v>
      </c>
      <c r="Q72">
        <v>453.17</v>
      </c>
      <c r="R72">
        <v>35.81</v>
      </c>
      <c r="S72">
        <v>28.65</v>
      </c>
      <c r="T72">
        <v>2879.23</v>
      </c>
      <c r="U72">
        <v>0.8</v>
      </c>
      <c r="V72">
        <v>0.92</v>
      </c>
      <c r="W72">
        <v>0.09</v>
      </c>
      <c r="X72">
        <v>0.16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8.4748</v>
      </c>
      <c r="E73">
        <v>11.8</v>
      </c>
      <c r="F73">
        <v>8.880000000000001</v>
      </c>
      <c r="G73">
        <v>88.76000000000001</v>
      </c>
      <c r="H73">
        <v>1.31</v>
      </c>
      <c r="I73">
        <v>6</v>
      </c>
      <c r="J73">
        <v>253.75</v>
      </c>
      <c r="K73">
        <v>56.94</v>
      </c>
      <c r="L73">
        <v>18.75</v>
      </c>
      <c r="M73">
        <v>1</v>
      </c>
      <c r="N73">
        <v>63.06</v>
      </c>
      <c r="O73">
        <v>31530.19</v>
      </c>
      <c r="P73">
        <v>105.07</v>
      </c>
      <c r="Q73">
        <v>453.17</v>
      </c>
      <c r="R73">
        <v>35.54</v>
      </c>
      <c r="S73">
        <v>28.65</v>
      </c>
      <c r="T73">
        <v>2746.07</v>
      </c>
      <c r="U73">
        <v>0.8100000000000001</v>
      </c>
      <c r="V73">
        <v>0.92</v>
      </c>
      <c r="W73">
        <v>0.1</v>
      </c>
      <c r="X73">
        <v>0.16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8.532999999999999</v>
      </c>
      <c r="E74">
        <v>11.72</v>
      </c>
      <c r="F74">
        <v>8.84</v>
      </c>
      <c r="G74">
        <v>106.07</v>
      </c>
      <c r="H74">
        <v>1.33</v>
      </c>
      <c r="I74">
        <v>5</v>
      </c>
      <c r="J74">
        <v>254.21</v>
      </c>
      <c r="K74">
        <v>56.94</v>
      </c>
      <c r="L74">
        <v>19</v>
      </c>
      <c r="M74">
        <v>0</v>
      </c>
      <c r="N74">
        <v>63.26</v>
      </c>
      <c r="O74">
        <v>31586.21</v>
      </c>
      <c r="P74">
        <v>104.61</v>
      </c>
      <c r="Q74">
        <v>453.17</v>
      </c>
      <c r="R74">
        <v>34.34</v>
      </c>
      <c r="S74">
        <v>28.65</v>
      </c>
      <c r="T74">
        <v>2151.93</v>
      </c>
      <c r="U74">
        <v>0.83</v>
      </c>
      <c r="V74">
        <v>0.92</v>
      </c>
      <c r="W74">
        <v>0.09</v>
      </c>
      <c r="X74">
        <v>0.12</v>
      </c>
      <c r="Y74">
        <v>1</v>
      </c>
      <c r="Z7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7.5667</v>
      </c>
      <c r="E2">
        <v>13.22</v>
      </c>
      <c r="F2">
        <v>10.34</v>
      </c>
      <c r="G2">
        <v>10.89</v>
      </c>
      <c r="H2">
        <v>0.22</v>
      </c>
      <c r="I2">
        <v>57</v>
      </c>
      <c r="J2">
        <v>80.84</v>
      </c>
      <c r="K2">
        <v>35.1</v>
      </c>
      <c r="L2">
        <v>1</v>
      </c>
      <c r="M2">
        <v>55</v>
      </c>
      <c r="N2">
        <v>9.74</v>
      </c>
      <c r="O2">
        <v>10204.21</v>
      </c>
      <c r="P2">
        <v>76.83</v>
      </c>
      <c r="Q2">
        <v>453.28</v>
      </c>
      <c r="R2">
        <v>83.45</v>
      </c>
      <c r="S2">
        <v>28.65</v>
      </c>
      <c r="T2">
        <v>26447.31</v>
      </c>
      <c r="U2">
        <v>0.34</v>
      </c>
      <c r="V2">
        <v>0.79</v>
      </c>
      <c r="W2">
        <v>0.17</v>
      </c>
      <c r="X2">
        <v>1.62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7.9642</v>
      </c>
      <c r="E3">
        <v>12.56</v>
      </c>
      <c r="F3">
        <v>9.92</v>
      </c>
      <c r="G3">
        <v>13.85</v>
      </c>
      <c r="H3">
        <v>0.27</v>
      </c>
      <c r="I3">
        <v>43</v>
      </c>
      <c r="J3">
        <v>81.14</v>
      </c>
      <c r="K3">
        <v>35.1</v>
      </c>
      <c r="L3">
        <v>1.25</v>
      </c>
      <c r="M3">
        <v>41</v>
      </c>
      <c r="N3">
        <v>9.789999999999999</v>
      </c>
      <c r="O3">
        <v>10241.25</v>
      </c>
      <c r="P3">
        <v>72.45</v>
      </c>
      <c r="Q3">
        <v>453.27</v>
      </c>
      <c r="R3">
        <v>69.87</v>
      </c>
      <c r="S3">
        <v>28.65</v>
      </c>
      <c r="T3">
        <v>19725.58</v>
      </c>
      <c r="U3">
        <v>0.41</v>
      </c>
      <c r="V3">
        <v>0.82</v>
      </c>
      <c r="W3">
        <v>0.15</v>
      </c>
      <c r="X3">
        <v>1.2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8.2113</v>
      </c>
      <c r="E4">
        <v>12.18</v>
      </c>
      <c r="F4">
        <v>9.68</v>
      </c>
      <c r="G4">
        <v>16.6</v>
      </c>
      <c r="H4">
        <v>0.32</v>
      </c>
      <c r="I4">
        <v>35</v>
      </c>
      <c r="J4">
        <v>81.44</v>
      </c>
      <c r="K4">
        <v>35.1</v>
      </c>
      <c r="L4">
        <v>1.5</v>
      </c>
      <c r="M4">
        <v>33</v>
      </c>
      <c r="N4">
        <v>9.84</v>
      </c>
      <c r="O4">
        <v>10278.32</v>
      </c>
      <c r="P4">
        <v>69.48</v>
      </c>
      <c r="Q4">
        <v>453.24</v>
      </c>
      <c r="R4">
        <v>61.9</v>
      </c>
      <c r="S4">
        <v>28.65</v>
      </c>
      <c r="T4">
        <v>15781.32</v>
      </c>
      <c r="U4">
        <v>0.46</v>
      </c>
      <c r="V4">
        <v>0.84</v>
      </c>
      <c r="W4">
        <v>0.14</v>
      </c>
      <c r="X4">
        <v>0.96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8.5052</v>
      </c>
      <c r="E5">
        <v>11.76</v>
      </c>
      <c r="F5">
        <v>9.380000000000001</v>
      </c>
      <c r="G5">
        <v>20.11</v>
      </c>
      <c r="H5">
        <v>0.38</v>
      </c>
      <c r="I5">
        <v>28</v>
      </c>
      <c r="J5">
        <v>81.73999999999999</v>
      </c>
      <c r="K5">
        <v>35.1</v>
      </c>
      <c r="L5">
        <v>1.75</v>
      </c>
      <c r="M5">
        <v>26</v>
      </c>
      <c r="N5">
        <v>9.890000000000001</v>
      </c>
      <c r="O5">
        <v>10315.41</v>
      </c>
      <c r="P5">
        <v>65.77</v>
      </c>
      <c r="Q5">
        <v>453.23</v>
      </c>
      <c r="R5">
        <v>51.79</v>
      </c>
      <c r="S5">
        <v>28.65</v>
      </c>
      <c r="T5">
        <v>10761.58</v>
      </c>
      <c r="U5">
        <v>0.55</v>
      </c>
      <c r="V5">
        <v>0.87</v>
      </c>
      <c r="W5">
        <v>0.13</v>
      </c>
      <c r="X5">
        <v>0.66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8.4573</v>
      </c>
      <c r="E6">
        <v>11.82</v>
      </c>
      <c r="F6">
        <v>9.5</v>
      </c>
      <c r="G6">
        <v>22.8</v>
      </c>
      <c r="H6">
        <v>0.43</v>
      </c>
      <c r="I6">
        <v>25</v>
      </c>
      <c r="J6">
        <v>82.04000000000001</v>
      </c>
      <c r="K6">
        <v>35.1</v>
      </c>
      <c r="L6">
        <v>2</v>
      </c>
      <c r="M6">
        <v>23</v>
      </c>
      <c r="N6">
        <v>9.94</v>
      </c>
      <c r="O6">
        <v>10352.53</v>
      </c>
      <c r="P6">
        <v>65.48999999999999</v>
      </c>
      <c r="Q6">
        <v>453.23</v>
      </c>
      <c r="R6">
        <v>56.37</v>
      </c>
      <c r="S6">
        <v>28.65</v>
      </c>
      <c r="T6">
        <v>13066.74</v>
      </c>
      <c r="U6">
        <v>0.51</v>
      </c>
      <c r="V6">
        <v>0.86</v>
      </c>
      <c r="W6">
        <v>0.12</v>
      </c>
      <c r="X6">
        <v>0.78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8.6541</v>
      </c>
      <c r="E7">
        <v>11.56</v>
      </c>
      <c r="F7">
        <v>9.300000000000001</v>
      </c>
      <c r="G7">
        <v>26.58</v>
      </c>
      <c r="H7">
        <v>0.48</v>
      </c>
      <c r="I7">
        <v>21</v>
      </c>
      <c r="J7">
        <v>82.34</v>
      </c>
      <c r="K7">
        <v>35.1</v>
      </c>
      <c r="L7">
        <v>2.25</v>
      </c>
      <c r="M7">
        <v>19</v>
      </c>
      <c r="N7">
        <v>9.99</v>
      </c>
      <c r="O7">
        <v>10389.66</v>
      </c>
      <c r="P7">
        <v>62.51</v>
      </c>
      <c r="Q7">
        <v>453.2</v>
      </c>
      <c r="R7">
        <v>49.55</v>
      </c>
      <c r="S7">
        <v>28.65</v>
      </c>
      <c r="T7">
        <v>9675.959999999999</v>
      </c>
      <c r="U7">
        <v>0.58</v>
      </c>
      <c r="V7">
        <v>0.87</v>
      </c>
      <c r="W7">
        <v>0.11</v>
      </c>
      <c r="X7">
        <v>0.58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8.7247</v>
      </c>
      <c r="E8">
        <v>11.46</v>
      </c>
      <c r="F8">
        <v>9.24</v>
      </c>
      <c r="G8">
        <v>29.19</v>
      </c>
      <c r="H8">
        <v>0.53</v>
      </c>
      <c r="I8">
        <v>19</v>
      </c>
      <c r="J8">
        <v>82.65000000000001</v>
      </c>
      <c r="K8">
        <v>35.1</v>
      </c>
      <c r="L8">
        <v>2.5</v>
      </c>
      <c r="M8">
        <v>17</v>
      </c>
      <c r="N8">
        <v>10.04</v>
      </c>
      <c r="O8">
        <v>10426.82</v>
      </c>
      <c r="P8">
        <v>60.86</v>
      </c>
      <c r="Q8">
        <v>453.19</v>
      </c>
      <c r="R8">
        <v>47.67</v>
      </c>
      <c r="S8">
        <v>28.65</v>
      </c>
      <c r="T8">
        <v>8745.27</v>
      </c>
      <c r="U8">
        <v>0.6</v>
      </c>
      <c r="V8">
        <v>0.88</v>
      </c>
      <c r="W8">
        <v>0.11</v>
      </c>
      <c r="X8">
        <v>0.52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8.7987</v>
      </c>
      <c r="E9">
        <v>11.37</v>
      </c>
      <c r="F9">
        <v>9.18</v>
      </c>
      <c r="G9">
        <v>32.4</v>
      </c>
      <c r="H9">
        <v>0.58</v>
      </c>
      <c r="I9">
        <v>17</v>
      </c>
      <c r="J9">
        <v>82.95</v>
      </c>
      <c r="K9">
        <v>35.1</v>
      </c>
      <c r="L9">
        <v>2.75</v>
      </c>
      <c r="M9">
        <v>14</v>
      </c>
      <c r="N9">
        <v>10.1</v>
      </c>
      <c r="O9">
        <v>10463.99</v>
      </c>
      <c r="P9">
        <v>58.61</v>
      </c>
      <c r="Q9">
        <v>453.21</v>
      </c>
      <c r="R9">
        <v>45.58</v>
      </c>
      <c r="S9">
        <v>28.65</v>
      </c>
      <c r="T9">
        <v>7709.47</v>
      </c>
      <c r="U9">
        <v>0.63</v>
      </c>
      <c r="V9">
        <v>0.89</v>
      </c>
      <c r="W9">
        <v>0.11</v>
      </c>
      <c r="X9">
        <v>0.46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8.8744</v>
      </c>
      <c r="E10">
        <v>11.27</v>
      </c>
      <c r="F10">
        <v>9.119999999999999</v>
      </c>
      <c r="G10">
        <v>36.47</v>
      </c>
      <c r="H10">
        <v>0.63</v>
      </c>
      <c r="I10">
        <v>15</v>
      </c>
      <c r="J10">
        <v>83.25</v>
      </c>
      <c r="K10">
        <v>35.1</v>
      </c>
      <c r="L10">
        <v>3</v>
      </c>
      <c r="M10">
        <v>8</v>
      </c>
      <c r="N10">
        <v>10.15</v>
      </c>
      <c r="O10">
        <v>10501.19</v>
      </c>
      <c r="P10">
        <v>56.9</v>
      </c>
      <c r="Q10">
        <v>453.21</v>
      </c>
      <c r="R10">
        <v>43.34</v>
      </c>
      <c r="S10">
        <v>28.65</v>
      </c>
      <c r="T10">
        <v>6601.27</v>
      </c>
      <c r="U10">
        <v>0.66</v>
      </c>
      <c r="V10">
        <v>0.89</v>
      </c>
      <c r="W10">
        <v>0.11</v>
      </c>
      <c r="X10">
        <v>0.4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8.9237</v>
      </c>
      <c r="E11">
        <v>11.21</v>
      </c>
      <c r="F11">
        <v>9.07</v>
      </c>
      <c r="G11">
        <v>38.88</v>
      </c>
      <c r="H11">
        <v>0.68</v>
      </c>
      <c r="I11">
        <v>14</v>
      </c>
      <c r="J11">
        <v>83.55</v>
      </c>
      <c r="K11">
        <v>35.1</v>
      </c>
      <c r="L11">
        <v>3.25</v>
      </c>
      <c r="M11">
        <v>1</v>
      </c>
      <c r="N11">
        <v>10.2</v>
      </c>
      <c r="O11">
        <v>10538.42</v>
      </c>
      <c r="P11">
        <v>55.72</v>
      </c>
      <c r="Q11">
        <v>453.26</v>
      </c>
      <c r="R11">
        <v>41.55</v>
      </c>
      <c r="S11">
        <v>28.65</v>
      </c>
      <c r="T11">
        <v>5710.11</v>
      </c>
      <c r="U11">
        <v>0.6899999999999999</v>
      </c>
      <c r="V11">
        <v>0.9</v>
      </c>
      <c r="W11">
        <v>0.12</v>
      </c>
      <c r="X11">
        <v>0.35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8.9217</v>
      </c>
      <c r="E12">
        <v>11.21</v>
      </c>
      <c r="F12">
        <v>9.08</v>
      </c>
      <c r="G12">
        <v>38.9</v>
      </c>
      <c r="H12">
        <v>0.73</v>
      </c>
      <c r="I12">
        <v>14</v>
      </c>
      <c r="J12">
        <v>83.84999999999999</v>
      </c>
      <c r="K12">
        <v>35.1</v>
      </c>
      <c r="L12">
        <v>3.5</v>
      </c>
      <c r="M12">
        <v>0</v>
      </c>
      <c r="N12">
        <v>10.25</v>
      </c>
      <c r="O12">
        <v>10575.66</v>
      </c>
      <c r="P12">
        <v>55.88</v>
      </c>
      <c r="Q12">
        <v>453.28</v>
      </c>
      <c r="R12">
        <v>41.58</v>
      </c>
      <c r="S12">
        <v>28.65</v>
      </c>
      <c r="T12">
        <v>5726.65</v>
      </c>
      <c r="U12">
        <v>0.6899999999999999</v>
      </c>
      <c r="V12">
        <v>0.9</v>
      </c>
      <c r="W12">
        <v>0.12</v>
      </c>
      <c r="X12">
        <v>0.35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6.9069</v>
      </c>
      <c r="E2">
        <v>14.48</v>
      </c>
      <c r="F2">
        <v>10.82</v>
      </c>
      <c r="G2">
        <v>8.890000000000001</v>
      </c>
      <c r="H2">
        <v>0.16</v>
      </c>
      <c r="I2">
        <v>73</v>
      </c>
      <c r="J2">
        <v>107.41</v>
      </c>
      <c r="K2">
        <v>41.65</v>
      </c>
      <c r="L2">
        <v>1</v>
      </c>
      <c r="M2">
        <v>71</v>
      </c>
      <c r="N2">
        <v>14.77</v>
      </c>
      <c r="O2">
        <v>13481.73</v>
      </c>
      <c r="P2">
        <v>99.59</v>
      </c>
      <c r="Q2">
        <v>453.28</v>
      </c>
      <c r="R2">
        <v>99.06</v>
      </c>
      <c r="S2">
        <v>28.65</v>
      </c>
      <c r="T2">
        <v>34171.53</v>
      </c>
      <c r="U2">
        <v>0.29</v>
      </c>
      <c r="V2">
        <v>0.75</v>
      </c>
      <c r="W2">
        <v>0.2</v>
      </c>
      <c r="X2">
        <v>2.1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7.3893</v>
      </c>
      <c r="E3">
        <v>13.53</v>
      </c>
      <c r="F3">
        <v>10.27</v>
      </c>
      <c r="G3">
        <v>11.21</v>
      </c>
      <c r="H3">
        <v>0.2</v>
      </c>
      <c r="I3">
        <v>55</v>
      </c>
      <c r="J3">
        <v>107.73</v>
      </c>
      <c r="K3">
        <v>41.65</v>
      </c>
      <c r="L3">
        <v>1.25</v>
      </c>
      <c r="M3">
        <v>53</v>
      </c>
      <c r="N3">
        <v>14.83</v>
      </c>
      <c r="O3">
        <v>13520.81</v>
      </c>
      <c r="P3">
        <v>93.62</v>
      </c>
      <c r="Q3">
        <v>453.21</v>
      </c>
      <c r="R3">
        <v>81.25</v>
      </c>
      <c r="S3">
        <v>28.65</v>
      </c>
      <c r="T3">
        <v>25355.7</v>
      </c>
      <c r="U3">
        <v>0.35</v>
      </c>
      <c r="V3">
        <v>0.79</v>
      </c>
      <c r="W3">
        <v>0.17</v>
      </c>
      <c r="X3">
        <v>1.55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7.7096</v>
      </c>
      <c r="E4">
        <v>12.97</v>
      </c>
      <c r="F4">
        <v>9.960000000000001</v>
      </c>
      <c r="G4">
        <v>13.58</v>
      </c>
      <c r="H4">
        <v>0.24</v>
      </c>
      <c r="I4">
        <v>44</v>
      </c>
      <c r="J4">
        <v>108.05</v>
      </c>
      <c r="K4">
        <v>41.65</v>
      </c>
      <c r="L4">
        <v>1.5</v>
      </c>
      <c r="M4">
        <v>42</v>
      </c>
      <c r="N4">
        <v>14.9</v>
      </c>
      <c r="O4">
        <v>13559.91</v>
      </c>
      <c r="P4">
        <v>89.77</v>
      </c>
      <c r="Q4">
        <v>453.24</v>
      </c>
      <c r="R4">
        <v>70.90000000000001</v>
      </c>
      <c r="S4">
        <v>28.65</v>
      </c>
      <c r="T4">
        <v>20237.48</v>
      </c>
      <c r="U4">
        <v>0.4</v>
      </c>
      <c r="V4">
        <v>0.82</v>
      </c>
      <c r="W4">
        <v>0.15</v>
      </c>
      <c r="X4">
        <v>1.24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7.9309</v>
      </c>
      <c r="E5">
        <v>12.61</v>
      </c>
      <c r="F5">
        <v>9.75</v>
      </c>
      <c r="G5">
        <v>15.81</v>
      </c>
      <c r="H5">
        <v>0.28</v>
      </c>
      <c r="I5">
        <v>37</v>
      </c>
      <c r="J5">
        <v>108.37</v>
      </c>
      <c r="K5">
        <v>41.65</v>
      </c>
      <c r="L5">
        <v>1.75</v>
      </c>
      <c r="M5">
        <v>35</v>
      </c>
      <c r="N5">
        <v>14.97</v>
      </c>
      <c r="O5">
        <v>13599.17</v>
      </c>
      <c r="P5">
        <v>87.01000000000001</v>
      </c>
      <c r="Q5">
        <v>453.23</v>
      </c>
      <c r="R5">
        <v>64.01000000000001</v>
      </c>
      <c r="S5">
        <v>28.65</v>
      </c>
      <c r="T5">
        <v>16825.39</v>
      </c>
      <c r="U5">
        <v>0.45</v>
      </c>
      <c r="V5">
        <v>0.83</v>
      </c>
      <c r="W5">
        <v>0.14</v>
      </c>
      <c r="X5">
        <v>1.03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8.108499999999999</v>
      </c>
      <c r="E6">
        <v>12.33</v>
      </c>
      <c r="F6">
        <v>9.59</v>
      </c>
      <c r="G6">
        <v>17.97</v>
      </c>
      <c r="H6">
        <v>0.32</v>
      </c>
      <c r="I6">
        <v>32</v>
      </c>
      <c r="J6">
        <v>108.68</v>
      </c>
      <c r="K6">
        <v>41.65</v>
      </c>
      <c r="L6">
        <v>2</v>
      </c>
      <c r="M6">
        <v>30</v>
      </c>
      <c r="N6">
        <v>15.03</v>
      </c>
      <c r="O6">
        <v>13638.32</v>
      </c>
      <c r="P6">
        <v>84.48</v>
      </c>
      <c r="Q6">
        <v>453.2</v>
      </c>
      <c r="R6">
        <v>58.73</v>
      </c>
      <c r="S6">
        <v>28.65</v>
      </c>
      <c r="T6">
        <v>14210.01</v>
      </c>
      <c r="U6">
        <v>0.49</v>
      </c>
      <c r="V6">
        <v>0.85</v>
      </c>
      <c r="W6">
        <v>0.13</v>
      </c>
      <c r="X6">
        <v>0.86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8.361800000000001</v>
      </c>
      <c r="E7">
        <v>11.96</v>
      </c>
      <c r="F7">
        <v>9.32</v>
      </c>
      <c r="G7">
        <v>20.72</v>
      </c>
      <c r="H7">
        <v>0.36</v>
      </c>
      <c r="I7">
        <v>27</v>
      </c>
      <c r="J7">
        <v>109</v>
      </c>
      <c r="K7">
        <v>41.65</v>
      </c>
      <c r="L7">
        <v>2.25</v>
      </c>
      <c r="M7">
        <v>25</v>
      </c>
      <c r="N7">
        <v>15.1</v>
      </c>
      <c r="O7">
        <v>13677.51</v>
      </c>
      <c r="P7">
        <v>81.12</v>
      </c>
      <c r="Q7">
        <v>453.19</v>
      </c>
      <c r="R7">
        <v>49.98</v>
      </c>
      <c r="S7">
        <v>28.65</v>
      </c>
      <c r="T7">
        <v>9861.74</v>
      </c>
      <c r="U7">
        <v>0.57</v>
      </c>
      <c r="V7">
        <v>0.87</v>
      </c>
      <c r="W7">
        <v>0.12</v>
      </c>
      <c r="X7">
        <v>0.6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8.2728</v>
      </c>
      <c r="E8">
        <v>12.09</v>
      </c>
      <c r="F8">
        <v>9.5</v>
      </c>
      <c r="G8">
        <v>22.79</v>
      </c>
      <c r="H8">
        <v>0.4</v>
      </c>
      <c r="I8">
        <v>25</v>
      </c>
      <c r="J8">
        <v>109.32</v>
      </c>
      <c r="K8">
        <v>41.65</v>
      </c>
      <c r="L8">
        <v>2.5</v>
      </c>
      <c r="M8">
        <v>23</v>
      </c>
      <c r="N8">
        <v>15.17</v>
      </c>
      <c r="O8">
        <v>13716.72</v>
      </c>
      <c r="P8">
        <v>81.86</v>
      </c>
      <c r="Q8">
        <v>453.18</v>
      </c>
      <c r="R8">
        <v>56.22</v>
      </c>
      <c r="S8">
        <v>28.65</v>
      </c>
      <c r="T8">
        <v>12990.65</v>
      </c>
      <c r="U8">
        <v>0.51</v>
      </c>
      <c r="V8">
        <v>0.86</v>
      </c>
      <c r="W8">
        <v>0.12</v>
      </c>
      <c r="X8">
        <v>0.78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8.437200000000001</v>
      </c>
      <c r="E9">
        <v>11.85</v>
      </c>
      <c r="F9">
        <v>9.33</v>
      </c>
      <c r="G9">
        <v>25.44</v>
      </c>
      <c r="H9">
        <v>0.44</v>
      </c>
      <c r="I9">
        <v>22</v>
      </c>
      <c r="J9">
        <v>109.64</v>
      </c>
      <c r="K9">
        <v>41.65</v>
      </c>
      <c r="L9">
        <v>2.75</v>
      </c>
      <c r="M9">
        <v>20</v>
      </c>
      <c r="N9">
        <v>15.24</v>
      </c>
      <c r="O9">
        <v>13755.95</v>
      </c>
      <c r="P9">
        <v>79.17</v>
      </c>
      <c r="Q9">
        <v>453.19</v>
      </c>
      <c r="R9">
        <v>50.46</v>
      </c>
      <c r="S9">
        <v>28.65</v>
      </c>
      <c r="T9">
        <v>10124.1</v>
      </c>
      <c r="U9">
        <v>0.57</v>
      </c>
      <c r="V9">
        <v>0.87</v>
      </c>
      <c r="W9">
        <v>0.11</v>
      </c>
      <c r="X9">
        <v>0.61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8.5167</v>
      </c>
      <c r="E10">
        <v>11.74</v>
      </c>
      <c r="F10">
        <v>9.26</v>
      </c>
      <c r="G10">
        <v>27.78</v>
      </c>
      <c r="H10">
        <v>0.48</v>
      </c>
      <c r="I10">
        <v>20</v>
      </c>
      <c r="J10">
        <v>109.96</v>
      </c>
      <c r="K10">
        <v>41.65</v>
      </c>
      <c r="L10">
        <v>3</v>
      </c>
      <c r="M10">
        <v>18</v>
      </c>
      <c r="N10">
        <v>15.31</v>
      </c>
      <c r="O10">
        <v>13795.21</v>
      </c>
      <c r="P10">
        <v>77.94</v>
      </c>
      <c r="Q10">
        <v>453.2</v>
      </c>
      <c r="R10">
        <v>48.22</v>
      </c>
      <c r="S10">
        <v>28.65</v>
      </c>
      <c r="T10">
        <v>9014.77</v>
      </c>
      <c r="U10">
        <v>0.59</v>
      </c>
      <c r="V10">
        <v>0.88</v>
      </c>
      <c r="W10">
        <v>0.11</v>
      </c>
      <c r="X10">
        <v>0.54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8.5794</v>
      </c>
      <c r="E11">
        <v>11.66</v>
      </c>
      <c r="F11">
        <v>9.220000000000001</v>
      </c>
      <c r="G11">
        <v>30.73</v>
      </c>
      <c r="H11">
        <v>0.52</v>
      </c>
      <c r="I11">
        <v>18</v>
      </c>
      <c r="J11">
        <v>110.27</v>
      </c>
      <c r="K11">
        <v>41.65</v>
      </c>
      <c r="L11">
        <v>3.25</v>
      </c>
      <c r="M11">
        <v>16</v>
      </c>
      <c r="N11">
        <v>15.37</v>
      </c>
      <c r="O11">
        <v>13834.5</v>
      </c>
      <c r="P11">
        <v>76.58</v>
      </c>
      <c r="Q11">
        <v>453.2</v>
      </c>
      <c r="R11">
        <v>46.86</v>
      </c>
      <c r="S11">
        <v>28.65</v>
      </c>
      <c r="T11">
        <v>8347.370000000001</v>
      </c>
      <c r="U11">
        <v>0.61</v>
      </c>
      <c r="V11">
        <v>0.88</v>
      </c>
      <c r="W11">
        <v>0.11</v>
      </c>
      <c r="X11">
        <v>0.5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8.626300000000001</v>
      </c>
      <c r="E12">
        <v>11.59</v>
      </c>
      <c r="F12">
        <v>9.18</v>
      </c>
      <c r="G12">
        <v>32.4</v>
      </c>
      <c r="H12">
        <v>0.5600000000000001</v>
      </c>
      <c r="I12">
        <v>17</v>
      </c>
      <c r="J12">
        <v>110.59</v>
      </c>
      <c r="K12">
        <v>41.65</v>
      </c>
      <c r="L12">
        <v>3.5</v>
      </c>
      <c r="M12">
        <v>15</v>
      </c>
      <c r="N12">
        <v>15.44</v>
      </c>
      <c r="O12">
        <v>13873.81</v>
      </c>
      <c r="P12">
        <v>75.28</v>
      </c>
      <c r="Q12">
        <v>453.21</v>
      </c>
      <c r="R12">
        <v>45.52</v>
      </c>
      <c r="S12">
        <v>28.65</v>
      </c>
      <c r="T12">
        <v>7681.23</v>
      </c>
      <c r="U12">
        <v>0.63</v>
      </c>
      <c r="V12">
        <v>0.89</v>
      </c>
      <c r="W12">
        <v>0.11</v>
      </c>
      <c r="X12">
        <v>0.46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8.712899999999999</v>
      </c>
      <c r="E13">
        <v>11.48</v>
      </c>
      <c r="F13">
        <v>9.109999999999999</v>
      </c>
      <c r="G13">
        <v>36.43</v>
      </c>
      <c r="H13">
        <v>0.6</v>
      </c>
      <c r="I13">
        <v>15</v>
      </c>
      <c r="J13">
        <v>110.91</v>
      </c>
      <c r="K13">
        <v>41.65</v>
      </c>
      <c r="L13">
        <v>3.75</v>
      </c>
      <c r="M13">
        <v>13</v>
      </c>
      <c r="N13">
        <v>15.51</v>
      </c>
      <c r="O13">
        <v>13913.15</v>
      </c>
      <c r="P13">
        <v>73.12</v>
      </c>
      <c r="Q13">
        <v>453.2</v>
      </c>
      <c r="R13">
        <v>43.11</v>
      </c>
      <c r="S13">
        <v>28.65</v>
      </c>
      <c r="T13">
        <v>6487.21</v>
      </c>
      <c r="U13">
        <v>0.66</v>
      </c>
      <c r="V13">
        <v>0.89</v>
      </c>
      <c r="W13">
        <v>0.11</v>
      </c>
      <c r="X13">
        <v>0.39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8.818099999999999</v>
      </c>
      <c r="E14">
        <v>11.34</v>
      </c>
      <c r="F14">
        <v>8.99</v>
      </c>
      <c r="G14">
        <v>38.54</v>
      </c>
      <c r="H14">
        <v>0.63</v>
      </c>
      <c r="I14">
        <v>14</v>
      </c>
      <c r="J14">
        <v>111.23</v>
      </c>
      <c r="K14">
        <v>41.65</v>
      </c>
      <c r="L14">
        <v>4</v>
      </c>
      <c r="M14">
        <v>12</v>
      </c>
      <c r="N14">
        <v>15.58</v>
      </c>
      <c r="O14">
        <v>13952.52</v>
      </c>
      <c r="P14">
        <v>71.31</v>
      </c>
      <c r="Q14">
        <v>453.17</v>
      </c>
      <c r="R14">
        <v>39.28</v>
      </c>
      <c r="S14">
        <v>28.65</v>
      </c>
      <c r="T14">
        <v>4576.18</v>
      </c>
      <c r="U14">
        <v>0.73</v>
      </c>
      <c r="V14">
        <v>0.9</v>
      </c>
      <c r="W14">
        <v>0.1</v>
      </c>
      <c r="X14">
        <v>0.27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8.7148</v>
      </c>
      <c r="E15">
        <v>11.47</v>
      </c>
      <c r="F15">
        <v>9.130000000000001</v>
      </c>
      <c r="G15">
        <v>39.12</v>
      </c>
      <c r="H15">
        <v>0.67</v>
      </c>
      <c r="I15">
        <v>14</v>
      </c>
      <c r="J15">
        <v>111.55</v>
      </c>
      <c r="K15">
        <v>41.65</v>
      </c>
      <c r="L15">
        <v>4.25</v>
      </c>
      <c r="M15">
        <v>12</v>
      </c>
      <c r="N15">
        <v>15.65</v>
      </c>
      <c r="O15">
        <v>13991.91</v>
      </c>
      <c r="P15">
        <v>71.7</v>
      </c>
      <c r="Q15">
        <v>453.2</v>
      </c>
      <c r="R15">
        <v>43.96</v>
      </c>
      <c r="S15">
        <v>28.65</v>
      </c>
      <c r="T15">
        <v>6914.6</v>
      </c>
      <c r="U15">
        <v>0.65</v>
      </c>
      <c r="V15">
        <v>0.89</v>
      </c>
      <c r="W15">
        <v>0.1</v>
      </c>
      <c r="X15">
        <v>0.41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8.817</v>
      </c>
      <c r="E16">
        <v>11.34</v>
      </c>
      <c r="F16">
        <v>9.039999999999999</v>
      </c>
      <c r="G16">
        <v>45.19</v>
      </c>
      <c r="H16">
        <v>0.71</v>
      </c>
      <c r="I16">
        <v>12</v>
      </c>
      <c r="J16">
        <v>111.87</v>
      </c>
      <c r="K16">
        <v>41.65</v>
      </c>
      <c r="L16">
        <v>4.5</v>
      </c>
      <c r="M16">
        <v>10</v>
      </c>
      <c r="N16">
        <v>15.72</v>
      </c>
      <c r="O16">
        <v>14031.33</v>
      </c>
      <c r="P16">
        <v>69.14</v>
      </c>
      <c r="Q16">
        <v>453.17</v>
      </c>
      <c r="R16">
        <v>41.02</v>
      </c>
      <c r="S16">
        <v>28.65</v>
      </c>
      <c r="T16">
        <v>5452.88</v>
      </c>
      <c r="U16">
        <v>0.7</v>
      </c>
      <c r="V16">
        <v>0.9</v>
      </c>
      <c r="W16">
        <v>0.1</v>
      </c>
      <c r="X16">
        <v>0.32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8.810600000000001</v>
      </c>
      <c r="E17">
        <v>11.35</v>
      </c>
      <c r="F17">
        <v>9.050000000000001</v>
      </c>
      <c r="G17">
        <v>45.24</v>
      </c>
      <c r="H17">
        <v>0.75</v>
      </c>
      <c r="I17">
        <v>12</v>
      </c>
      <c r="J17">
        <v>112.19</v>
      </c>
      <c r="K17">
        <v>41.65</v>
      </c>
      <c r="L17">
        <v>4.75</v>
      </c>
      <c r="M17">
        <v>9</v>
      </c>
      <c r="N17">
        <v>15.79</v>
      </c>
      <c r="O17">
        <v>14070.77</v>
      </c>
      <c r="P17">
        <v>68.22</v>
      </c>
      <c r="Q17">
        <v>453.17</v>
      </c>
      <c r="R17">
        <v>41.27</v>
      </c>
      <c r="S17">
        <v>28.65</v>
      </c>
      <c r="T17">
        <v>5579.44</v>
      </c>
      <c r="U17">
        <v>0.6899999999999999</v>
      </c>
      <c r="V17">
        <v>0.9</v>
      </c>
      <c r="W17">
        <v>0.1</v>
      </c>
      <c r="X17">
        <v>0.33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8.858499999999999</v>
      </c>
      <c r="E18">
        <v>11.29</v>
      </c>
      <c r="F18">
        <v>9.01</v>
      </c>
      <c r="G18">
        <v>49.13</v>
      </c>
      <c r="H18">
        <v>0.78</v>
      </c>
      <c r="I18">
        <v>11</v>
      </c>
      <c r="J18">
        <v>112.51</v>
      </c>
      <c r="K18">
        <v>41.65</v>
      </c>
      <c r="L18">
        <v>5</v>
      </c>
      <c r="M18">
        <v>7</v>
      </c>
      <c r="N18">
        <v>15.86</v>
      </c>
      <c r="O18">
        <v>14110.24</v>
      </c>
      <c r="P18">
        <v>67.06</v>
      </c>
      <c r="Q18">
        <v>453.17</v>
      </c>
      <c r="R18">
        <v>39.95</v>
      </c>
      <c r="S18">
        <v>28.65</v>
      </c>
      <c r="T18">
        <v>4926.01</v>
      </c>
      <c r="U18">
        <v>0.72</v>
      </c>
      <c r="V18">
        <v>0.9</v>
      </c>
      <c r="W18">
        <v>0.1</v>
      </c>
      <c r="X18">
        <v>0.29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8.8428</v>
      </c>
      <c r="E19">
        <v>11.31</v>
      </c>
      <c r="F19">
        <v>9.029999999999999</v>
      </c>
      <c r="G19">
        <v>49.24</v>
      </c>
      <c r="H19">
        <v>0.82</v>
      </c>
      <c r="I19">
        <v>11</v>
      </c>
      <c r="J19">
        <v>112.83</v>
      </c>
      <c r="K19">
        <v>41.65</v>
      </c>
      <c r="L19">
        <v>5.25</v>
      </c>
      <c r="M19">
        <v>3</v>
      </c>
      <c r="N19">
        <v>15.93</v>
      </c>
      <c r="O19">
        <v>14149.74</v>
      </c>
      <c r="P19">
        <v>66.7</v>
      </c>
      <c r="Q19">
        <v>453.21</v>
      </c>
      <c r="R19">
        <v>40.33</v>
      </c>
      <c r="S19">
        <v>28.65</v>
      </c>
      <c r="T19">
        <v>5112.74</v>
      </c>
      <c r="U19">
        <v>0.71</v>
      </c>
      <c r="V19">
        <v>0.9</v>
      </c>
      <c r="W19">
        <v>0.11</v>
      </c>
      <c r="X19">
        <v>0.31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8.8413</v>
      </c>
      <c r="E20">
        <v>11.31</v>
      </c>
      <c r="F20">
        <v>9.029999999999999</v>
      </c>
      <c r="G20">
        <v>49.25</v>
      </c>
      <c r="H20">
        <v>0.86</v>
      </c>
      <c r="I20">
        <v>11</v>
      </c>
      <c r="J20">
        <v>113.15</v>
      </c>
      <c r="K20">
        <v>41.65</v>
      </c>
      <c r="L20">
        <v>5.5</v>
      </c>
      <c r="M20">
        <v>1</v>
      </c>
      <c r="N20">
        <v>16</v>
      </c>
      <c r="O20">
        <v>14189.26</v>
      </c>
      <c r="P20">
        <v>66.37</v>
      </c>
      <c r="Q20">
        <v>453.19</v>
      </c>
      <c r="R20">
        <v>40.29</v>
      </c>
      <c r="S20">
        <v>28.65</v>
      </c>
      <c r="T20">
        <v>5094.23</v>
      </c>
      <c r="U20">
        <v>0.71</v>
      </c>
      <c r="V20">
        <v>0.9</v>
      </c>
      <c r="W20">
        <v>0.11</v>
      </c>
      <c r="X20">
        <v>0.31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8.843299999999999</v>
      </c>
      <c r="E21">
        <v>11.31</v>
      </c>
      <c r="F21">
        <v>9.029999999999999</v>
      </c>
      <c r="G21">
        <v>49.24</v>
      </c>
      <c r="H21">
        <v>0.89</v>
      </c>
      <c r="I21">
        <v>11</v>
      </c>
      <c r="J21">
        <v>113.47</v>
      </c>
      <c r="K21">
        <v>41.65</v>
      </c>
      <c r="L21">
        <v>5.75</v>
      </c>
      <c r="M21">
        <v>0</v>
      </c>
      <c r="N21">
        <v>16.07</v>
      </c>
      <c r="O21">
        <v>14228.81</v>
      </c>
      <c r="P21">
        <v>66.33</v>
      </c>
      <c r="Q21">
        <v>453.2</v>
      </c>
      <c r="R21">
        <v>40.16</v>
      </c>
      <c r="S21">
        <v>28.65</v>
      </c>
      <c r="T21">
        <v>5028.42</v>
      </c>
      <c r="U21">
        <v>0.71</v>
      </c>
      <c r="V21">
        <v>0.9</v>
      </c>
      <c r="W21">
        <v>0.11</v>
      </c>
      <c r="X21">
        <v>0.31</v>
      </c>
      <c r="Y21">
        <v>1</v>
      </c>
      <c r="Z2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3.7993</v>
      </c>
      <c r="E2">
        <v>26.32</v>
      </c>
      <c r="F2">
        <v>14.12</v>
      </c>
      <c r="G2">
        <v>4.76</v>
      </c>
      <c r="H2">
        <v>0.06</v>
      </c>
      <c r="I2">
        <v>178</v>
      </c>
      <c r="J2">
        <v>274.09</v>
      </c>
      <c r="K2">
        <v>60.56</v>
      </c>
      <c r="L2">
        <v>1</v>
      </c>
      <c r="M2">
        <v>176</v>
      </c>
      <c r="N2">
        <v>72.53</v>
      </c>
      <c r="O2">
        <v>34038.11</v>
      </c>
      <c r="P2">
        <v>243.44</v>
      </c>
      <c r="Q2">
        <v>453.38</v>
      </c>
      <c r="R2">
        <v>207.37</v>
      </c>
      <c r="S2">
        <v>28.65</v>
      </c>
      <c r="T2">
        <v>87800.61</v>
      </c>
      <c r="U2">
        <v>0.14</v>
      </c>
      <c r="V2">
        <v>0.58</v>
      </c>
      <c r="W2">
        <v>0.37</v>
      </c>
      <c r="X2">
        <v>5.4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4.5759</v>
      </c>
      <c r="E3">
        <v>21.85</v>
      </c>
      <c r="F3">
        <v>12.42</v>
      </c>
      <c r="G3">
        <v>5.96</v>
      </c>
      <c r="H3">
        <v>0.08</v>
      </c>
      <c r="I3">
        <v>125</v>
      </c>
      <c r="J3">
        <v>274.57</v>
      </c>
      <c r="K3">
        <v>60.56</v>
      </c>
      <c r="L3">
        <v>1.25</v>
      </c>
      <c r="M3">
        <v>123</v>
      </c>
      <c r="N3">
        <v>72.76000000000001</v>
      </c>
      <c r="O3">
        <v>34097.72</v>
      </c>
      <c r="P3">
        <v>213.67</v>
      </c>
      <c r="Q3">
        <v>453.44</v>
      </c>
      <c r="R3">
        <v>151.85</v>
      </c>
      <c r="S3">
        <v>28.65</v>
      </c>
      <c r="T3">
        <v>60303.6</v>
      </c>
      <c r="U3">
        <v>0.19</v>
      </c>
      <c r="V3">
        <v>0.65</v>
      </c>
      <c r="W3">
        <v>0.28</v>
      </c>
      <c r="X3">
        <v>3.7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5.122</v>
      </c>
      <c r="E4">
        <v>19.52</v>
      </c>
      <c r="F4">
        <v>11.56</v>
      </c>
      <c r="G4">
        <v>7.15</v>
      </c>
      <c r="H4">
        <v>0.1</v>
      </c>
      <c r="I4">
        <v>97</v>
      </c>
      <c r="J4">
        <v>275.05</v>
      </c>
      <c r="K4">
        <v>60.56</v>
      </c>
      <c r="L4">
        <v>1.5</v>
      </c>
      <c r="M4">
        <v>95</v>
      </c>
      <c r="N4">
        <v>73</v>
      </c>
      <c r="O4">
        <v>34157.42</v>
      </c>
      <c r="P4">
        <v>198.4</v>
      </c>
      <c r="Q4">
        <v>453.37</v>
      </c>
      <c r="R4">
        <v>123.31</v>
      </c>
      <c r="S4">
        <v>28.65</v>
      </c>
      <c r="T4">
        <v>46175.73</v>
      </c>
      <c r="U4">
        <v>0.23</v>
      </c>
      <c r="V4">
        <v>0.7</v>
      </c>
      <c r="W4">
        <v>0.23</v>
      </c>
      <c r="X4">
        <v>2.83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5.5494</v>
      </c>
      <c r="E5">
        <v>18.02</v>
      </c>
      <c r="F5">
        <v>10.99</v>
      </c>
      <c r="G5">
        <v>8.35</v>
      </c>
      <c r="H5">
        <v>0.11</v>
      </c>
      <c r="I5">
        <v>79</v>
      </c>
      <c r="J5">
        <v>275.54</v>
      </c>
      <c r="K5">
        <v>60.56</v>
      </c>
      <c r="L5">
        <v>1.75</v>
      </c>
      <c r="M5">
        <v>77</v>
      </c>
      <c r="N5">
        <v>73.23</v>
      </c>
      <c r="O5">
        <v>34217.22</v>
      </c>
      <c r="P5">
        <v>188.37</v>
      </c>
      <c r="Q5">
        <v>453.23</v>
      </c>
      <c r="R5">
        <v>104.94</v>
      </c>
      <c r="S5">
        <v>28.65</v>
      </c>
      <c r="T5">
        <v>37080.32</v>
      </c>
      <c r="U5">
        <v>0.27</v>
      </c>
      <c r="V5">
        <v>0.74</v>
      </c>
      <c r="W5">
        <v>0.2</v>
      </c>
      <c r="X5">
        <v>2.27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5.8655</v>
      </c>
      <c r="E6">
        <v>17.05</v>
      </c>
      <c r="F6">
        <v>10.65</v>
      </c>
      <c r="G6">
        <v>9.539999999999999</v>
      </c>
      <c r="H6">
        <v>0.13</v>
      </c>
      <c r="I6">
        <v>67</v>
      </c>
      <c r="J6">
        <v>276.02</v>
      </c>
      <c r="K6">
        <v>60.56</v>
      </c>
      <c r="L6">
        <v>2</v>
      </c>
      <c r="M6">
        <v>65</v>
      </c>
      <c r="N6">
        <v>73.47</v>
      </c>
      <c r="O6">
        <v>34277.1</v>
      </c>
      <c r="P6">
        <v>182.15</v>
      </c>
      <c r="Q6">
        <v>453.23</v>
      </c>
      <c r="R6">
        <v>93.59</v>
      </c>
      <c r="S6">
        <v>28.65</v>
      </c>
      <c r="T6">
        <v>31463.99</v>
      </c>
      <c r="U6">
        <v>0.31</v>
      </c>
      <c r="V6">
        <v>0.76</v>
      </c>
      <c r="W6">
        <v>0.19</v>
      </c>
      <c r="X6">
        <v>1.93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6.1351</v>
      </c>
      <c r="E7">
        <v>16.3</v>
      </c>
      <c r="F7">
        <v>10.37</v>
      </c>
      <c r="G7">
        <v>10.73</v>
      </c>
      <c r="H7">
        <v>0.14</v>
      </c>
      <c r="I7">
        <v>58</v>
      </c>
      <c r="J7">
        <v>276.51</v>
      </c>
      <c r="K7">
        <v>60.56</v>
      </c>
      <c r="L7">
        <v>2.25</v>
      </c>
      <c r="M7">
        <v>56</v>
      </c>
      <c r="N7">
        <v>73.70999999999999</v>
      </c>
      <c r="O7">
        <v>34337.08</v>
      </c>
      <c r="P7">
        <v>177.07</v>
      </c>
      <c r="Q7">
        <v>453.22</v>
      </c>
      <c r="R7">
        <v>84.31</v>
      </c>
      <c r="S7">
        <v>28.65</v>
      </c>
      <c r="T7">
        <v>26872.2</v>
      </c>
      <c r="U7">
        <v>0.34</v>
      </c>
      <c r="V7">
        <v>0.78</v>
      </c>
      <c r="W7">
        <v>0.17</v>
      </c>
      <c r="X7">
        <v>1.65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6.3539</v>
      </c>
      <c r="E8">
        <v>15.74</v>
      </c>
      <c r="F8">
        <v>10.17</v>
      </c>
      <c r="G8">
        <v>11.97</v>
      </c>
      <c r="H8">
        <v>0.16</v>
      </c>
      <c r="I8">
        <v>51</v>
      </c>
      <c r="J8">
        <v>277</v>
      </c>
      <c r="K8">
        <v>60.56</v>
      </c>
      <c r="L8">
        <v>2.5</v>
      </c>
      <c r="M8">
        <v>49</v>
      </c>
      <c r="N8">
        <v>73.94</v>
      </c>
      <c r="O8">
        <v>34397.15</v>
      </c>
      <c r="P8">
        <v>173.42</v>
      </c>
      <c r="Q8">
        <v>453.2</v>
      </c>
      <c r="R8">
        <v>78.29000000000001</v>
      </c>
      <c r="S8">
        <v>28.65</v>
      </c>
      <c r="T8">
        <v>23896.4</v>
      </c>
      <c r="U8">
        <v>0.37</v>
      </c>
      <c r="V8">
        <v>0.8</v>
      </c>
      <c r="W8">
        <v>0.16</v>
      </c>
      <c r="X8">
        <v>1.45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6.5271</v>
      </c>
      <c r="E9">
        <v>15.32</v>
      </c>
      <c r="F9">
        <v>10.02</v>
      </c>
      <c r="G9">
        <v>13.07</v>
      </c>
      <c r="H9">
        <v>0.18</v>
      </c>
      <c r="I9">
        <v>46</v>
      </c>
      <c r="J9">
        <v>277.48</v>
      </c>
      <c r="K9">
        <v>60.56</v>
      </c>
      <c r="L9">
        <v>2.75</v>
      </c>
      <c r="M9">
        <v>44</v>
      </c>
      <c r="N9">
        <v>74.18000000000001</v>
      </c>
      <c r="O9">
        <v>34457.31</v>
      </c>
      <c r="P9">
        <v>170.51</v>
      </c>
      <c r="Q9">
        <v>453.33</v>
      </c>
      <c r="R9">
        <v>72.78</v>
      </c>
      <c r="S9">
        <v>28.65</v>
      </c>
      <c r="T9">
        <v>21162.79</v>
      </c>
      <c r="U9">
        <v>0.39</v>
      </c>
      <c r="V9">
        <v>0.8100000000000001</v>
      </c>
      <c r="W9">
        <v>0.16</v>
      </c>
      <c r="X9">
        <v>1.29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6.6724</v>
      </c>
      <c r="E10">
        <v>14.99</v>
      </c>
      <c r="F10">
        <v>9.890000000000001</v>
      </c>
      <c r="G10">
        <v>14.13</v>
      </c>
      <c r="H10">
        <v>0.19</v>
      </c>
      <c r="I10">
        <v>42</v>
      </c>
      <c r="J10">
        <v>277.97</v>
      </c>
      <c r="K10">
        <v>60.56</v>
      </c>
      <c r="L10">
        <v>3</v>
      </c>
      <c r="M10">
        <v>40</v>
      </c>
      <c r="N10">
        <v>74.42</v>
      </c>
      <c r="O10">
        <v>34517.57</v>
      </c>
      <c r="P10">
        <v>168.09</v>
      </c>
      <c r="Q10">
        <v>453.27</v>
      </c>
      <c r="R10">
        <v>68.69</v>
      </c>
      <c r="S10">
        <v>28.65</v>
      </c>
      <c r="T10">
        <v>19140.58</v>
      </c>
      <c r="U10">
        <v>0.42</v>
      </c>
      <c r="V10">
        <v>0.82</v>
      </c>
      <c r="W10">
        <v>0.15</v>
      </c>
      <c r="X10">
        <v>1.17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6.8239</v>
      </c>
      <c r="E11">
        <v>14.65</v>
      </c>
      <c r="F11">
        <v>9.77</v>
      </c>
      <c r="G11">
        <v>15.42</v>
      </c>
      <c r="H11">
        <v>0.21</v>
      </c>
      <c r="I11">
        <v>38</v>
      </c>
      <c r="J11">
        <v>278.46</v>
      </c>
      <c r="K11">
        <v>60.56</v>
      </c>
      <c r="L11">
        <v>3.25</v>
      </c>
      <c r="M11">
        <v>36</v>
      </c>
      <c r="N11">
        <v>74.66</v>
      </c>
      <c r="O11">
        <v>34577.92</v>
      </c>
      <c r="P11">
        <v>165.81</v>
      </c>
      <c r="Q11">
        <v>453.21</v>
      </c>
      <c r="R11">
        <v>64.77</v>
      </c>
      <c r="S11">
        <v>28.65</v>
      </c>
      <c r="T11">
        <v>17200.3</v>
      </c>
      <c r="U11">
        <v>0.44</v>
      </c>
      <c r="V11">
        <v>0.83</v>
      </c>
      <c r="W11">
        <v>0.14</v>
      </c>
      <c r="X11">
        <v>1.05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6.9363</v>
      </c>
      <c r="E12">
        <v>14.42</v>
      </c>
      <c r="F12">
        <v>9.69</v>
      </c>
      <c r="G12">
        <v>16.61</v>
      </c>
      <c r="H12">
        <v>0.22</v>
      </c>
      <c r="I12">
        <v>35</v>
      </c>
      <c r="J12">
        <v>278.95</v>
      </c>
      <c r="K12">
        <v>60.56</v>
      </c>
      <c r="L12">
        <v>3.5</v>
      </c>
      <c r="M12">
        <v>33</v>
      </c>
      <c r="N12">
        <v>74.90000000000001</v>
      </c>
      <c r="O12">
        <v>34638.36</v>
      </c>
      <c r="P12">
        <v>164.12</v>
      </c>
      <c r="Q12">
        <v>453.19</v>
      </c>
      <c r="R12">
        <v>62.02</v>
      </c>
      <c r="S12">
        <v>28.65</v>
      </c>
      <c r="T12">
        <v>15837.58</v>
      </c>
      <c r="U12">
        <v>0.46</v>
      </c>
      <c r="V12">
        <v>0.84</v>
      </c>
      <c r="W12">
        <v>0.14</v>
      </c>
      <c r="X12">
        <v>0.97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7.0633</v>
      </c>
      <c r="E13">
        <v>14.16</v>
      </c>
      <c r="F13">
        <v>9.59</v>
      </c>
      <c r="G13">
        <v>17.97</v>
      </c>
      <c r="H13">
        <v>0.24</v>
      </c>
      <c r="I13">
        <v>32</v>
      </c>
      <c r="J13">
        <v>279.44</v>
      </c>
      <c r="K13">
        <v>60.56</v>
      </c>
      <c r="L13">
        <v>3.75</v>
      </c>
      <c r="M13">
        <v>30</v>
      </c>
      <c r="N13">
        <v>75.14</v>
      </c>
      <c r="O13">
        <v>34698.9</v>
      </c>
      <c r="P13">
        <v>162.05</v>
      </c>
      <c r="Q13">
        <v>453.27</v>
      </c>
      <c r="R13">
        <v>58.81</v>
      </c>
      <c r="S13">
        <v>28.65</v>
      </c>
      <c r="T13">
        <v>14251.06</v>
      </c>
      <c r="U13">
        <v>0.49</v>
      </c>
      <c r="V13">
        <v>0.85</v>
      </c>
      <c r="W13">
        <v>0.13</v>
      </c>
      <c r="X13">
        <v>0.86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7.1471</v>
      </c>
      <c r="E14">
        <v>13.99</v>
      </c>
      <c r="F14">
        <v>9.52</v>
      </c>
      <c r="G14">
        <v>19.05</v>
      </c>
      <c r="H14">
        <v>0.25</v>
      </c>
      <c r="I14">
        <v>30</v>
      </c>
      <c r="J14">
        <v>279.94</v>
      </c>
      <c r="K14">
        <v>60.56</v>
      </c>
      <c r="L14">
        <v>4</v>
      </c>
      <c r="M14">
        <v>28</v>
      </c>
      <c r="N14">
        <v>75.38</v>
      </c>
      <c r="O14">
        <v>34759.54</v>
      </c>
      <c r="P14">
        <v>160.78</v>
      </c>
      <c r="Q14">
        <v>453.17</v>
      </c>
      <c r="R14">
        <v>56.66</v>
      </c>
      <c r="S14">
        <v>28.65</v>
      </c>
      <c r="T14">
        <v>13186.64</v>
      </c>
      <c r="U14">
        <v>0.51</v>
      </c>
      <c r="V14">
        <v>0.85</v>
      </c>
      <c r="W14">
        <v>0.13</v>
      </c>
      <c r="X14">
        <v>0.8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7.2742</v>
      </c>
      <c r="E15">
        <v>13.75</v>
      </c>
      <c r="F15">
        <v>9.380000000000001</v>
      </c>
      <c r="G15">
        <v>20.11</v>
      </c>
      <c r="H15">
        <v>0.27</v>
      </c>
      <c r="I15">
        <v>28</v>
      </c>
      <c r="J15">
        <v>280.43</v>
      </c>
      <c r="K15">
        <v>60.56</v>
      </c>
      <c r="L15">
        <v>4.25</v>
      </c>
      <c r="M15">
        <v>26</v>
      </c>
      <c r="N15">
        <v>75.62</v>
      </c>
      <c r="O15">
        <v>34820.27</v>
      </c>
      <c r="P15">
        <v>158.12</v>
      </c>
      <c r="Q15">
        <v>453.21</v>
      </c>
      <c r="R15">
        <v>51.72</v>
      </c>
      <c r="S15">
        <v>28.65</v>
      </c>
      <c r="T15">
        <v>10724.68</v>
      </c>
      <c r="U15">
        <v>0.55</v>
      </c>
      <c r="V15">
        <v>0.87</v>
      </c>
      <c r="W15">
        <v>0.13</v>
      </c>
      <c r="X15">
        <v>0.66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7.3098</v>
      </c>
      <c r="E16">
        <v>13.68</v>
      </c>
      <c r="F16">
        <v>9.369999999999999</v>
      </c>
      <c r="G16">
        <v>20.82</v>
      </c>
      <c r="H16">
        <v>0.29</v>
      </c>
      <c r="I16">
        <v>27</v>
      </c>
      <c r="J16">
        <v>280.92</v>
      </c>
      <c r="K16">
        <v>60.56</v>
      </c>
      <c r="L16">
        <v>4.5</v>
      </c>
      <c r="M16">
        <v>25</v>
      </c>
      <c r="N16">
        <v>75.87</v>
      </c>
      <c r="O16">
        <v>34881.09</v>
      </c>
      <c r="P16">
        <v>157.61</v>
      </c>
      <c r="Q16">
        <v>453.19</v>
      </c>
      <c r="R16">
        <v>51.93</v>
      </c>
      <c r="S16">
        <v>28.65</v>
      </c>
      <c r="T16">
        <v>10834.21</v>
      </c>
      <c r="U16">
        <v>0.55</v>
      </c>
      <c r="V16">
        <v>0.87</v>
      </c>
      <c r="W16">
        <v>0.11</v>
      </c>
      <c r="X16">
        <v>0.65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7.2489</v>
      </c>
      <c r="E17">
        <v>13.8</v>
      </c>
      <c r="F17">
        <v>9.539999999999999</v>
      </c>
      <c r="G17">
        <v>22.01</v>
      </c>
      <c r="H17">
        <v>0.3</v>
      </c>
      <c r="I17">
        <v>26</v>
      </c>
      <c r="J17">
        <v>281.41</v>
      </c>
      <c r="K17">
        <v>60.56</v>
      </c>
      <c r="L17">
        <v>4.75</v>
      </c>
      <c r="M17">
        <v>24</v>
      </c>
      <c r="N17">
        <v>76.11</v>
      </c>
      <c r="O17">
        <v>34942.02</v>
      </c>
      <c r="P17">
        <v>160.36</v>
      </c>
      <c r="Q17">
        <v>453.18</v>
      </c>
      <c r="R17">
        <v>57.48</v>
      </c>
      <c r="S17">
        <v>28.65</v>
      </c>
      <c r="T17">
        <v>13613.67</v>
      </c>
      <c r="U17">
        <v>0.5</v>
      </c>
      <c r="V17">
        <v>0.85</v>
      </c>
      <c r="W17">
        <v>0.12</v>
      </c>
      <c r="X17">
        <v>0.82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7.3778</v>
      </c>
      <c r="E18">
        <v>13.55</v>
      </c>
      <c r="F18">
        <v>9.4</v>
      </c>
      <c r="G18">
        <v>23.5</v>
      </c>
      <c r="H18">
        <v>0.32</v>
      </c>
      <c r="I18">
        <v>24</v>
      </c>
      <c r="J18">
        <v>281.91</v>
      </c>
      <c r="K18">
        <v>60.56</v>
      </c>
      <c r="L18">
        <v>5</v>
      </c>
      <c r="M18">
        <v>22</v>
      </c>
      <c r="N18">
        <v>76.34999999999999</v>
      </c>
      <c r="O18">
        <v>35003.04</v>
      </c>
      <c r="P18">
        <v>157.74</v>
      </c>
      <c r="Q18">
        <v>453.2</v>
      </c>
      <c r="R18">
        <v>52.88</v>
      </c>
      <c r="S18">
        <v>28.65</v>
      </c>
      <c r="T18">
        <v>11325.99</v>
      </c>
      <c r="U18">
        <v>0.54</v>
      </c>
      <c r="V18">
        <v>0.86</v>
      </c>
      <c r="W18">
        <v>0.12</v>
      </c>
      <c r="X18">
        <v>0.68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7.4189</v>
      </c>
      <c r="E19">
        <v>13.48</v>
      </c>
      <c r="F19">
        <v>9.380000000000001</v>
      </c>
      <c r="G19">
        <v>24.46</v>
      </c>
      <c r="H19">
        <v>0.33</v>
      </c>
      <c r="I19">
        <v>23</v>
      </c>
      <c r="J19">
        <v>282.4</v>
      </c>
      <c r="K19">
        <v>60.56</v>
      </c>
      <c r="L19">
        <v>5.25</v>
      </c>
      <c r="M19">
        <v>21</v>
      </c>
      <c r="N19">
        <v>76.59999999999999</v>
      </c>
      <c r="O19">
        <v>35064.15</v>
      </c>
      <c r="P19">
        <v>157.3</v>
      </c>
      <c r="Q19">
        <v>453.2</v>
      </c>
      <c r="R19">
        <v>52.1</v>
      </c>
      <c r="S19">
        <v>28.65</v>
      </c>
      <c r="T19">
        <v>10941.57</v>
      </c>
      <c r="U19">
        <v>0.55</v>
      </c>
      <c r="V19">
        <v>0.87</v>
      </c>
      <c r="W19">
        <v>0.12</v>
      </c>
      <c r="X19">
        <v>0.66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7.4659</v>
      </c>
      <c r="E20">
        <v>13.39</v>
      </c>
      <c r="F20">
        <v>9.34</v>
      </c>
      <c r="G20">
        <v>25.48</v>
      </c>
      <c r="H20">
        <v>0.35</v>
      </c>
      <c r="I20">
        <v>22</v>
      </c>
      <c r="J20">
        <v>282.9</v>
      </c>
      <c r="K20">
        <v>60.56</v>
      </c>
      <c r="L20">
        <v>5.5</v>
      </c>
      <c r="M20">
        <v>20</v>
      </c>
      <c r="N20">
        <v>76.84999999999999</v>
      </c>
      <c r="O20">
        <v>35125.37</v>
      </c>
      <c r="P20">
        <v>156.24</v>
      </c>
      <c r="Q20">
        <v>453.21</v>
      </c>
      <c r="R20">
        <v>51.01</v>
      </c>
      <c r="S20">
        <v>28.65</v>
      </c>
      <c r="T20">
        <v>10402.03</v>
      </c>
      <c r="U20">
        <v>0.5600000000000001</v>
      </c>
      <c r="V20">
        <v>0.87</v>
      </c>
      <c r="W20">
        <v>0.12</v>
      </c>
      <c r="X20">
        <v>0.62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7.5179</v>
      </c>
      <c r="E21">
        <v>13.3</v>
      </c>
      <c r="F21">
        <v>9.300000000000001</v>
      </c>
      <c r="G21">
        <v>26.58</v>
      </c>
      <c r="H21">
        <v>0.36</v>
      </c>
      <c r="I21">
        <v>21</v>
      </c>
      <c r="J21">
        <v>283.4</v>
      </c>
      <c r="K21">
        <v>60.56</v>
      </c>
      <c r="L21">
        <v>5.75</v>
      </c>
      <c r="M21">
        <v>19</v>
      </c>
      <c r="N21">
        <v>77.09</v>
      </c>
      <c r="O21">
        <v>35186.68</v>
      </c>
      <c r="P21">
        <v>155.37</v>
      </c>
      <c r="Q21">
        <v>453.22</v>
      </c>
      <c r="R21">
        <v>49.58</v>
      </c>
      <c r="S21">
        <v>28.65</v>
      </c>
      <c r="T21">
        <v>9691.200000000001</v>
      </c>
      <c r="U21">
        <v>0.58</v>
      </c>
      <c r="V21">
        <v>0.87</v>
      </c>
      <c r="W21">
        <v>0.12</v>
      </c>
      <c r="X21">
        <v>0.58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7.5643</v>
      </c>
      <c r="E22">
        <v>13.22</v>
      </c>
      <c r="F22">
        <v>9.27</v>
      </c>
      <c r="G22">
        <v>27.82</v>
      </c>
      <c r="H22">
        <v>0.38</v>
      </c>
      <c r="I22">
        <v>20</v>
      </c>
      <c r="J22">
        <v>283.9</v>
      </c>
      <c r="K22">
        <v>60.56</v>
      </c>
      <c r="L22">
        <v>6</v>
      </c>
      <c r="M22">
        <v>18</v>
      </c>
      <c r="N22">
        <v>77.34</v>
      </c>
      <c r="O22">
        <v>35248.1</v>
      </c>
      <c r="P22">
        <v>154.66</v>
      </c>
      <c r="Q22">
        <v>453.22</v>
      </c>
      <c r="R22">
        <v>48.83</v>
      </c>
      <c r="S22">
        <v>28.65</v>
      </c>
      <c r="T22">
        <v>9320.93</v>
      </c>
      <c r="U22">
        <v>0.59</v>
      </c>
      <c r="V22">
        <v>0.88</v>
      </c>
      <c r="W22">
        <v>0.11</v>
      </c>
      <c r="X22">
        <v>0.55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7.6187</v>
      </c>
      <c r="E23">
        <v>13.13</v>
      </c>
      <c r="F23">
        <v>9.23</v>
      </c>
      <c r="G23">
        <v>29.15</v>
      </c>
      <c r="H23">
        <v>0.39</v>
      </c>
      <c r="I23">
        <v>19</v>
      </c>
      <c r="J23">
        <v>284.4</v>
      </c>
      <c r="K23">
        <v>60.56</v>
      </c>
      <c r="L23">
        <v>6.25</v>
      </c>
      <c r="M23">
        <v>17</v>
      </c>
      <c r="N23">
        <v>77.59</v>
      </c>
      <c r="O23">
        <v>35309.61</v>
      </c>
      <c r="P23">
        <v>153.88</v>
      </c>
      <c r="Q23">
        <v>453.18</v>
      </c>
      <c r="R23">
        <v>47.35</v>
      </c>
      <c r="S23">
        <v>28.65</v>
      </c>
      <c r="T23">
        <v>8583.610000000001</v>
      </c>
      <c r="U23">
        <v>0.61</v>
      </c>
      <c r="V23">
        <v>0.88</v>
      </c>
      <c r="W23">
        <v>0.11</v>
      </c>
      <c r="X23">
        <v>0.51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7.656</v>
      </c>
      <c r="E24">
        <v>13.06</v>
      </c>
      <c r="F24">
        <v>9.220000000000001</v>
      </c>
      <c r="G24">
        <v>30.74</v>
      </c>
      <c r="H24">
        <v>0.41</v>
      </c>
      <c r="I24">
        <v>18</v>
      </c>
      <c r="J24">
        <v>284.89</v>
      </c>
      <c r="K24">
        <v>60.56</v>
      </c>
      <c r="L24">
        <v>6.5</v>
      </c>
      <c r="M24">
        <v>16</v>
      </c>
      <c r="N24">
        <v>77.84</v>
      </c>
      <c r="O24">
        <v>35371.22</v>
      </c>
      <c r="P24">
        <v>153.31</v>
      </c>
      <c r="Q24">
        <v>453.19</v>
      </c>
      <c r="R24">
        <v>46.88</v>
      </c>
      <c r="S24">
        <v>28.65</v>
      </c>
      <c r="T24">
        <v>8355.969999999999</v>
      </c>
      <c r="U24">
        <v>0.61</v>
      </c>
      <c r="V24">
        <v>0.88</v>
      </c>
      <c r="W24">
        <v>0.11</v>
      </c>
      <c r="X24">
        <v>0.5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7.6659</v>
      </c>
      <c r="E25">
        <v>13.04</v>
      </c>
      <c r="F25">
        <v>9.199999999999999</v>
      </c>
      <c r="G25">
        <v>30.68</v>
      </c>
      <c r="H25">
        <v>0.42</v>
      </c>
      <c r="I25">
        <v>18</v>
      </c>
      <c r="J25">
        <v>285.39</v>
      </c>
      <c r="K25">
        <v>60.56</v>
      </c>
      <c r="L25">
        <v>6.75</v>
      </c>
      <c r="M25">
        <v>16</v>
      </c>
      <c r="N25">
        <v>78.09</v>
      </c>
      <c r="O25">
        <v>35432.93</v>
      </c>
      <c r="P25">
        <v>152.7</v>
      </c>
      <c r="Q25">
        <v>453.23</v>
      </c>
      <c r="R25">
        <v>46.41</v>
      </c>
      <c r="S25">
        <v>28.65</v>
      </c>
      <c r="T25">
        <v>8120.93</v>
      </c>
      <c r="U25">
        <v>0.62</v>
      </c>
      <c r="V25">
        <v>0.88</v>
      </c>
      <c r="W25">
        <v>0.11</v>
      </c>
      <c r="X25">
        <v>0.48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7.7142</v>
      </c>
      <c r="E26">
        <v>12.96</v>
      </c>
      <c r="F26">
        <v>9.17</v>
      </c>
      <c r="G26">
        <v>32.38</v>
      </c>
      <c r="H26">
        <v>0.44</v>
      </c>
      <c r="I26">
        <v>17</v>
      </c>
      <c r="J26">
        <v>285.9</v>
      </c>
      <c r="K26">
        <v>60.56</v>
      </c>
      <c r="L26">
        <v>7</v>
      </c>
      <c r="M26">
        <v>15</v>
      </c>
      <c r="N26">
        <v>78.34</v>
      </c>
      <c r="O26">
        <v>35494.74</v>
      </c>
      <c r="P26">
        <v>151.92</v>
      </c>
      <c r="Q26">
        <v>453.17</v>
      </c>
      <c r="R26">
        <v>45.43</v>
      </c>
      <c r="S26">
        <v>28.65</v>
      </c>
      <c r="T26">
        <v>7636.64</v>
      </c>
      <c r="U26">
        <v>0.63</v>
      </c>
      <c r="V26">
        <v>0.89</v>
      </c>
      <c r="W26">
        <v>0.11</v>
      </c>
      <c r="X26">
        <v>0.45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7.7583</v>
      </c>
      <c r="E27">
        <v>12.89</v>
      </c>
      <c r="F27">
        <v>9.15</v>
      </c>
      <c r="G27">
        <v>34.32</v>
      </c>
      <c r="H27">
        <v>0.45</v>
      </c>
      <c r="I27">
        <v>16</v>
      </c>
      <c r="J27">
        <v>286.4</v>
      </c>
      <c r="K27">
        <v>60.56</v>
      </c>
      <c r="L27">
        <v>7.25</v>
      </c>
      <c r="M27">
        <v>14</v>
      </c>
      <c r="N27">
        <v>78.59</v>
      </c>
      <c r="O27">
        <v>35556.78</v>
      </c>
      <c r="P27">
        <v>151.48</v>
      </c>
      <c r="Q27">
        <v>453.19</v>
      </c>
      <c r="R27">
        <v>44.7</v>
      </c>
      <c r="S27">
        <v>28.65</v>
      </c>
      <c r="T27">
        <v>7274.74</v>
      </c>
      <c r="U27">
        <v>0.64</v>
      </c>
      <c r="V27">
        <v>0.89</v>
      </c>
      <c r="W27">
        <v>0.11</v>
      </c>
      <c r="X27">
        <v>0.43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7.76</v>
      </c>
      <c r="E28">
        <v>12.89</v>
      </c>
      <c r="F28">
        <v>9.15</v>
      </c>
      <c r="G28">
        <v>34.31</v>
      </c>
      <c r="H28">
        <v>0.47</v>
      </c>
      <c r="I28">
        <v>16</v>
      </c>
      <c r="J28">
        <v>286.9</v>
      </c>
      <c r="K28">
        <v>60.56</v>
      </c>
      <c r="L28">
        <v>7.5</v>
      </c>
      <c r="M28">
        <v>14</v>
      </c>
      <c r="N28">
        <v>78.84999999999999</v>
      </c>
      <c r="O28">
        <v>35618.8</v>
      </c>
      <c r="P28">
        <v>151.14</v>
      </c>
      <c r="Q28">
        <v>453.22</v>
      </c>
      <c r="R28">
        <v>44.54</v>
      </c>
      <c r="S28">
        <v>28.65</v>
      </c>
      <c r="T28">
        <v>7197.4</v>
      </c>
      <c r="U28">
        <v>0.64</v>
      </c>
      <c r="V28">
        <v>0.89</v>
      </c>
      <c r="W28">
        <v>0.11</v>
      </c>
      <c r="X28">
        <v>0.43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7.8149</v>
      </c>
      <c r="E29">
        <v>12.8</v>
      </c>
      <c r="F29">
        <v>9.109999999999999</v>
      </c>
      <c r="G29">
        <v>36.45</v>
      </c>
      <c r="H29">
        <v>0.48</v>
      </c>
      <c r="I29">
        <v>15</v>
      </c>
      <c r="J29">
        <v>287.41</v>
      </c>
      <c r="K29">
        <v>60.56</v>
      </c>
      <c r="L29">
        <v>7.75</v>
      </c>
      <c r="M29">
        <v>13</v>
      </c>
      <c r="N29">
        <v>79.09999999999999</v>
      </c>
      <c r="O29">
        <v>35680.92</v>
      </c>
      <c r="P29">
        <v>150.05</v>
      </c>
      <c r="Q29">
        <v>453.17</v>
      </c>
      <c r="R29">
        <v>43.34</v>
      </c>
      <c r="S29">
        <v>28.65</v>
      </c>
      <c r="T29">
        <v>6599.68</v>
      </c>
      <c r="U29">
        <v>0.66</v>
      </c>
      <c r="V29">
        <v>0.89</v>
      </c>
      <c r="W29">
        <v>0.1</v>
      </c>
      <c r="X29">
        <v>0.39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7.8159</v>
      </c>
      <c r="E30">
        <v>12.79</v>
      </c>
      <c r="F30">
        <v>9.109999999999999</v>
      </c>
      <c r="G30">
        <v>36.44</v>
      </c>
      <c r="H30">
        <v>0.49</v>
      </c>
      <c r="I30">
        <v>15</v>
      </c>
      <c r="J30">
        <v>287.91</v>
      </c>
      <c r="K30">
        <v>60.56</v>
      </c>
      <c r="L30">
        <v>8</v>
      </c>
      <c r="M30">
        <v>13</v>
      </c>
      <c r="N30">
        <v>79.36</v>
      </c>
      <c r="O30">
        <v>35743.15</v>
      </c>
      <c r="P30">
        <v>150.05</v>
      </c>
      <c r="Q30">
        <v>453.2</v>
      </c>
      <c r="R30">
        <v>43.25</v>
      </c>
      <c r="S30">
        <v>28.65</v>
      </c>
      <c r="T30">
        <v>6553.36</v>
      </c>
      <c r="U30">
        <v>0.66</v>
      </c>
      <c r="V30">
        <v>0.89</v>
      </c>
      <c r="W30">
        <v>0.11</v>
      </c>
      <c r="X30">
        <v>0.39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7.9044</v>
      </c>
      <c r="E31">
        <v>12.65</v>
      </c>
      <c r="F31">
        <v>9.02</v>
      </c>
      <c r="G31">
        <v>38.65</v>
      </c>
      <c r="H31">
        <v>0.51</v>
      </c>
      <c r="I31">
        <v>14</v>
      </c>
      <c r="J31">
        <v>288.42</v>
      </c>
      <c r="K31">
        <v>60.56</v>
      </c>
      <c r="L31">
        <v>8.25</v>
      </c>
      <c r="M31">
        <v>12</v>
      </c>
      <c r="N31">
        <v>79.61</v>
      </c>
      <c r="O31">
        <v>35805.48</v>
      </c>
      <c r="P31">
        <v>147.97</v>
      </c>
      <c r="Q31">
        <v>453.18</v>
      </c>
      <c r="R31">
        <v>40.03</v>
      </c>
      <c r="S31">
        <v>28.65</v>
      </c>
      <c r="T31">
        <v>4951.59</v>
      </c>
      <c r="U31">
        <v>0.72</v>
      </c>
      <c r="V31">
        <v>0.9</v>
      </c>
      <c r="W31">
        <v>0.1</v>
      </c>
      <c r="X31">
        <v>0.3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7.8954</v>
      </c>
      <c r="E32">
        <v>12.67</v>
      </c>
      <c r="F32">
        <v>9.029999999999999</v>
      </c>
      <c r="G32">
        <v>38.71</v>
      </c>
      <c r="H32">
        <v>0.52</v>
      </c>
      <c r="I32">
        <v>14</v>
      </c>
      <c r="J32">
        <v>288.92</v>
      </c>
      <c r="K32">
        <v>60.56</v>
      </c>
      <c r="L32">
        <v>8.5</v>
      </c>
      <c r="M32">
        <v>12</v>
      </c>
      <c r="N32">
        <v>79.87</v>
      </c>
      <c r="O32">
        <v>35867.91</v>
      </c>
      <c r="P32">
        <v>148.26</v>
      </c>
      <c r="Q32">
        <v>453.17</v>
      </c>
      <c r="R32">
        <v>40.92</v>
      </c>
      <c r="S32">
        <v>28.65</v>
      </c>
      <c r="T32">
        <v>5397.04</v>
      </c>
      <c r="U32">
        <v>0.7</v>
      </c>
      <c r="V32">
        <v>0.9</v>
      </c>
      <c r="W32">
        <v>0.1</v>
      </c>
      <c r="X32">
        <v>0.31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7.8152</v>
      </c>
      <c r="E33">
        <v>12.8</v>
      </c>
      <c r="F33">
        <v>9.16</v>
      </c>
      <c r="G33">
        <v>39.27</v>
      </c>
      <c r="H33">
        <v>0.54</v>
      </c>
      <c r="I33">
        <v>14</v>
      </c>
      <c r="J33">
        <v>289.43</v>
      </c>
      <c r="K33">
        <v>60.56</v>
      </c>
      <c r="L33">
        <v>8.75</v>
      </c>
      <c r="M33">
        <v>12</v>
      </c>
      <c r="N33">
        <v>80.12</v>
      </c>
      <c r="O33">
        <v>35930.44</v>
      </c>
      <c r="P33">
        <v>150.32</v>
      </c>
      <c r="Q33">
        <v>453.18</v>
      </c>
      <c r="R33">
        <v>45.46</v>
      </c>
      <c r="S33">
        <v>28.65</v>
      </c>
      <c r="T33">
        <v>7666.19</v>
      </c>
      <c r="U33">
        <v>0.63</v>
      </c>
      <c r="V33">
        <v>0.89</v>
      </c>
      <c r="W33">
        <v>0.1</v>
      </c>
      <c r="X33">
        <v>0.44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7.9098</v>
      </c>
      <c r="E34">
        <v>12.64</v>
      </c>
      <c r="F34">
        <v>9.06</v>
      </c>
      <c r="G34">
        <v>41.83</v>
      </c>
      <c r="H34">
        <v>0.55</v>
      </c>
      <c r="I34">
        <v>13</v>
      </c>
      <c r="J34">
        <v>289.94</v>
      </c>
      <c r="K34">
        <v>60.56</v>
      </c>
      <c r="L34">
        <v>9</v>
      </c>
      <c r="M34">
        <v>11</v>
      </c>
      <c r="N34">
        <v>80.38</v>
      </c>
      <c r="O34">
        <v>35993.08</v>
      </c>
      <c r="P34">
        <v>148.5</v>
      </c>
      <c r="Q34">
        <v>453.17</v>
      </c>
      <c r="R34">
        <v>41.87</v>
      </c>
      <c r="S34">
        <v>28.65</v>
      </c>
      <c r="T34">
        <v>5874.31</v>
      </c>
      <c r="U34">
        <v>0.68</v>
      </c>
      <c r="V34">
        <v>0.9</v>
      </c>
      <c r="W34">
        <v>0.1</v>
      </c>
      <c r="X34">
        <v>0.34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7.906</v>
      </c>
      <c r="E35">
        <v>12.65</v>
      </c>
      <c r="F35">
        <v>9.07</v>
      </c>
      <c r="G35">
        <v>41.86</v>
      </c>
      <c r="H35">
        <v>0.57</v>
      </c>
      <c r="I35">
        <v>13</v>
      </c>
      <c r="J35">
        <v>290.45</v>
      </c>
      <c r="K35">
        <v>60.56</v>
      </c>
      <c r="L35">
        <v>9.25</v>
      </c>
      <c r="M35">
        <v>11</v>
      </c>
      <c r="N35">
        <v>80.64</v>
      </c>
      <c r="O35">
        <v>36055.83</v>
      </c>
      <c r="P35">
        <v>148.29</v>
      </c>
      <c r="Q35">
        <v>453.2</v>
      </c>
      <c r="R35">
        <v>42</v>
      </c>
      <c r="S35">
        <v>28.65</v>
      </c>
      <c r="T35">
        <v>5942.26</v>
      </c>
      <c r="U35">
        <v>0.68</v>
      </c>
      <c r="V35">
        <v>0.9</v>
      </c>
      <c r="W35">
        <v>0.1</v>
      </c>
      <c r="X35">
        <v>0.35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7.9003</v>
      </c>
      <c r="E36">
        <v>12.66</v>
      </c>
      <c r="F36">
        <v>9.08</v>
      </c>
      <c r="G36">
        <v>41.9</v>
      </c>
      <c r="H36">
        <v>0.58</v>
      </c>
      <c r="I36">
        <v>13</v>
      </c>
      <c r="J36">
        <v>290.96</v>
      </c>
      <c r="K36">
        <v>60.56</v>
      </c>
      <c r="L36">
        <v>9.5</v>
      </c>
      <c r="M36">
        <v>11</v>
      </c>
      <c r="N36">
        <v>80.90000000000001</v>
      </c>
      <c r="O36">
        <v>36118.68</v>
      </c>
      <c r="P36">
        <v>147.83</v>
      </c>
      <c r="Q36">
        <v>453.17</v>
      </c>
      <c r="R36">
        <v>42.26</v>
      </c>
      <c r="S36">
        <v>28.65</v>
      </c>
      <c r="T36">
        <v>6069.3</v>
      </c>
      <c r="U36">
        <v>0.68</v>
      </c>
      <c r="V36">
        <v>0.9</v>
      </c>
      <c r="W36">
        <v>0.1</v>
      </c>
      <c r="X36">
        <v>0.36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7.9653</v>
      </c>
      <c r="E37">
        <v>12.55</v>
      </c>
      <c r="F37">
        <v>9.029999999999999</v>
      </c>
      <c r="G37">
        <v>45.13</v>
      </c>
      <c r="H37">
        <v>0.6</v>
      </c>
      <c r="I37">
        <v>12</v>
      </c>
      <c r="J37">
        <v>291.47</v>
      </c>
      <c r="K37">
        <v>60.56</v>
      </c>
      <c r="L37">
        <v>9.75</v>
      </c>
      <c r="M37">
        <v>10</v>
      </c>
      <c r="N37">
        <v>81.16</v>
      </c>
      <c r="O37">
        <v>36181.64</v>
      </c>
      <c r="P37">
        <v>147.01</v>
      </c>
      <c r="Q37">
        <v>453.2</v>
      </c>
      <c r="R37">
        <v>40.59</v>
      </c>
      <c r="S37">
        <v>28.65</v>
      </c>
      <c r="T37">
        <v>5238.08</v>
      </c>
      <c r="U37">
        <v>0.71</v>
      </c>
      <c r="V37">
        <v>0.9</v>
      </c>
      <c r="W37">
        <v>0.1</v>
      </c>
      <c r="X37">
        <v>0.31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7.9574</v>
      </c>
      <c r="E38">
        <v>12.57</v>
      </c>
      <c r="F38">
        <v>9.039999999999999</v>
      </c>
      <c r="G38">
        <v>45.2</v>
      </c>
      <c r="H38">
        <v>0.61</v>
      </c>
      <c r="I38">
        <v>12</v>
      </c>
      <c r="J38">
        <v>291.98</v>
      </c>
      <c r="K38">
        <v>60.56</v>
      </c>
      <c r="L38">
        <v>10</v>
      </c>
      <c r="M38">
        <v>10</v>
      </c>
      <c r="N38">
        <v>81.42</v>
      </c>
      <c r="O38">
        <v>36244.71</v>
      </c>
      <c r="P38">
        <v>147.06</v>
      </c>
      <c r="Q38">
        <v>453.17</v>
      </c>
      <c r="R38">
        <v>41.02</v>
      </c>
      <c r="S38">
        <v>28.65</v>
      </c>
      <c r="T38">
        <v>5452.69</v>
      </c>
      <c r="U38">
        <v>0.7</v>
      </c>
      <c r="V38">
        <v>0.9</v>
      </c>
      <c r="W38">
        <v>0.1</v>
      </c>
      <c r="X38">
        <v>0.32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7.954</v>
      </c>
      <c r="E39">
        <v>12.57</v>
      </c>
      <c r="F39">
        <v>9.039999999999999</v>
      </c>
      <c r="G39">
        <v>45.22</v>
      </c>
      <c r="H39">
        <v>0.62</v>
      </c>
      <c r="I39">
        <v>12</v>
      </c>
      <c r="J39">
        <v>292.49</v>
      </c>
      <c r="K39">
        <v>60.56</v>
      </c>
      <c r="L39">
        <v>10.25</v>
      </c>
      <c r="M39">
        <v>10</v>
      </c>
      <c r="N39">
        <v>81.68000000000001</v>
      </c>
      <c r="O39">
        <v>36307.88</v>
      </c>
      <c r="P39">
        <v>146.66</v>
      </c>
      <c r="Q39">
        <v>453.23</v>
      </c>
      <c r="R39">
        <v>41.22</v>
      </c>
      <c r="S39">
        <v>28.65</v>
      </c>
      <c r="T39">
        <v>5552.52</v>
      </c>
      <c r="U39">
        <v>0.7</v>
      </c>
      <c r="V39">
        <v>0.9</v>
      </c>
      <c r="W39">
        <v>0.1</v>
      </c>
      <c r="X39">
        <v>0.32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8.0167</v>
      </c>
      <c r="E40">
        <v>12.47</v>
      </c>
      <c r="F40">
        <v>9</v>
      </c>
      <c r="G40">
        <v>49.08</v>
      </c>
      <c r="H40">
        <v>0.64</v>
      </c>
      <c r="I40">
        <v>11</v>
      </c>
      <c r="J40">
        <v>293</v>
      </c>
      <c r="K40">
        <v>60.56</v>
      </c>
      <c r="L40">
        <v>10.5</v>
      </c>
      <c r="M40">
        <v>9</v>
      </c>
      <c r="N40">
        <v>81.95</v>
      </c>
      <c r="O40">
        <v>36371.17</v>
      </c>
      <c r="P40">
        <v>145.54</v>
      </c>
      <c r="Q40">
        <v>453.18</v>
      </c>
      <c r="R40">
        <v>39.62</v>
      </c>
      <c r="S40">
        <v>28.65</v>
      </c>
      <c r="T40">
        <v>4759.61</v>
      </c>
      <c r="U40">
        <v>0.72</v>
      </c>
      <c r="V40">
        <v>0.9</v>
      </c>
      <c r="W40">
        <v>0.1</v>
      </c>
      <c r="X40">
        <v>0.28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8.0146</v>
      </c>
      <c r="E41">
        <v>12.48</v>
      </c>
      <c r="F41">
        <v>9</v>
      </c>
      <c r="G41">
        <v>49.1</v>
      </c>
      <c r="H41">
        <v>0.65</v>
      </c>
      <c r="I41">
        <v>11</v>
      </c>
      <c r="J41">
        <v>293.52</v>
      </c>
      <c r="K41">
        <v>60.56</v>
      </c>
      <c r="L41">
        <v>10.75</v>
      </c>
      <c r="M41">
        <v>9</v>
      </c>
      <c r="N41">
        <v>82.20999999999999</v>
      </c>
      <c r="O41">
        <v>36434.56</v>
      </c>
      <c r="P41">
        <v>145.53</v>
      </c>
      <c r="Q41">
        <v>453.17</v>
      </c>
      <c r="R41">
        <v>39.83</v>
      </c>
      <c r="S41">
        <v>28.65</v>
      </c>
      <c r="T41">
        <v>4862.96</v>
      </c>
      <c r="U41">
        <v>0.72</v>
      </c>
      <c r="V41">
        <v>0.9</v>
      </c>
      <c r="W41">
        <v>0.1</v>
      </c>
      <c r="X41">
        <v>0.28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8.0169</v>
      </c>
      <c r="E42">
        <v>12.47</v>
      </c>
      <c r="F42">
        <v>9</v>
      </c>
      <c r="G42">
        <v>49.08</v>
      </c>
      <c r="H42">
        <v>0.67</v>
      </c>
      <c r="I42">
        <v>11</v>
      </c>
      <c r="J42">
        <v>294.03</v>
      </c>
      <c r="K42">
        <v>60.56</v>
      </c>
      <c r="L42">
        <v>11</v>
      </c>
      <c r="M42">
        <v>9</v>
      </c>
      <c r="N42">
        <v>82.48</v>
      </c>
      <c r="O42">
        <v>36498.06</v>
      </c>
      <c r="P42">
        <v>145.29</v>
      </c>
      <c r="Q42">
        <v>453.18</v>
      </c>
      <c r="R42">
        <v>39.63</v>
      </c>
      <c r="S42">
        <v>28.65</v>
      </c>
      <c r="T42">
        <v>4766.1</v>
      </c>
      <c r="U42">
        <v>0.72</v>
      </c>
      <c r="V42">
        <v>0.9</v>
      </c>
      <c r="W42">
        <v>0.1</v>
      </c>
      <c r="X42">
        <v>0.28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8.0075</v>
      </c>
      <c r="E43">
        <v>12.49</v>
      </c>
      <c r="F43">
        <v>9.01</v>
      </c>
      <c r="G43">
        <v>49.16</v>
      </c>
      <c r="H43">
        <v>0.68</v>
      </c>
      <c r="I43">
        <v>11</v>
      </c>
      <c r="J43">
        <v>294.55</v>
      </c>
      <c r="K43">
        <v>60.56</v>
      </c>
      <c r="L43">
        <v>11.25</v>
      </c>
      <c r="M43">
        <v>9</v>
      </c>
      <c r="N43">
        <v>82.73999999999999</v>
      </c>
      <c r="O43">
        <v>36561.67</v>
      </c>
      <c r="P43">
        <v>145.14</v>
      </c>
      <c r="Q43">
        <v>453.17</v>
      </c>
      <c r="R43">
        <v>40.23</v>
      </c>
      <c r="S43">
        <v>28.65</v>
      </c>
      <c r="T43">
        <v>5064.43</v>
      </c>
      <c r="U43">
        <v>0.71</v>
      </c>
      <c r="V43">
        <v>0.9</v>
      </c>
      <c r="W43">
        <v>0.1</v>
      </c>
      <c r="X43">
        <v>0.29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8.0678</v>
      </c>
      <c r="E44">
        <v>12.4</v>
      </c>
      <c r="F44">
        <v>8.970000000000001</v>
      </c>
      <c r="G44">
        <v>53.83</v>
      </c>
      <c r="H44">
        <v>0.6899999999999999</v>
      </c>
      <c r="I44">
        <v>10</v>
      </c>
      <c r="J44">
        <v>295.06</v>
      </c>
      <c r="K44">
        <v>60.56</v>
      </c>
      <c r="L44">
        <v>11.5</v>
      </c>
      <c r="M44">
        <v>8</v>
      </c>
      <c r="N44">
        <v>83.01000000000001</v>
      </c>
      <c r="O44">
        <v>36625.39</v>
      </c>
      <c r="P44">
        <v>144.03</v>
      </c>
      <c r="Q44">
        <v>453.19</v>
      </c>
      <c r="R44">
        <v>38.79</v>
      </c>
      <c r="S44">
        <v>28.65</v>
      </c>
      <c r="T44">
        <v>4349.16</v>
      </c>
      <c r="U44">
        <v>0.74</v>
      </c>
      <c r="V44">
        <v>0.91</v>
      </c>
      <c r="W44">
        <v>0.1</v>
      </c>
      <c r="X44">
        <v>0.25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8.0792</v>
      </c>
      <c r="E45">
        <v>12.38</v>
      </c>
      <c r="F45">
        <v>8.949999999999999</v>
      </c>
      <c r="G45">
        <v>53.73</v>
      </c>
      <c r="H45">
        <v>0.71</v>
      </c>
      <c r="I45">
        <v>10</v>
      </c>
      <c r="J45">
        <v>295.58</v>
      </c>
      <c r="K45">
        <v>60.56</v>
      </c>
      <c r="L45">
        <v>11.75</v>
      </c>
      <c r="M45">
        <v>8</v>
      </c>
      <c r="N45">
        <v>83.28</v>
      </c>
      <c r="O45">
        <v>36689.22</v>
      </c>
      <c r="P45">
        <v>143.9</v>
      </c>
      <c r="Q45">
        <v>453.17</v>
      </c>
      <c r="R45">
        <v>38.13</v>
      </c>
      <c r="S45">
        <v>28.65</v>
      </c>
      <c r="T45">
        <v>4021.66</v>
      </c>
      <c r="U45">
        <v>0.75</v>
      </c>
      <c r="V45">
        <v>0.91</v>
      </c>
      <c r="W45">
        <v>0.1</v>
      </c>
      <c r="X45">
        <v>0.23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8.100099999999999</v>
      </c>
      <c r="E46">
        <v>12.35</v>
      </c>
      <c r="F46">
        <v>8.92</v>
      </c>
      <c r="G46">
        <v>53.53</v>
      </c>
      <c r="H46">
        <v>0.72</v>
      </c>
      <c r="I46">
        <v>10</v>
      </c>
      <c r="J46">
        <v>296.1</v>
      </c>
      <c r="K46">
        <v>60.56</v>
      </c>
      <c r="L46">
        <v>12</v>
      </c>
      <c r="M46">
        <v>8</v>
      </c>
      <c r="N46">
        <v>83.54000000000001</v>
      </c>
      <c r="O46">
        <v>36753.16</v>
      </c>
      <c r="P46">
        <v>143.13</v>
      </c>
      <c r="Q46">
        <v>453.17</v>
      </c>
      <c r="R46">
        <v>36.97</v>
      </c>
      <c r="S46">
        <v>28.65</v>
      </c>
      <c r="T46">
        <v>3440.6</v>
      </c>
      <c r="U46">
        <v>0.77</v>
      </c>
      <c r="V46">
        <v>0.91</v>
      </c>
      <c r="W46">
        <v>0.1</v>
      </c>
      <c r="X46">
        <v>0.2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8.0923</v>
      </c>
      <c r="E47">
        <v>12.36</v>
      </c>
      <c r="F47">
        <v>8.93</v>
      </c>
      <c r="G47">
        <v>53.61</v>
      </c>
      <c r="H47">
        <v>0.74</v>
      </c>
      <c r="I47">
        <v>10</v>
      </c>
      <c r="J47">
        <v>296.62</v>
      </c>
      <c r="K47">
        <v>60.56</v>
      </c>
      <c r="L47">
        <v>12.25</v>
      </c>
      <c r="M47">
        <v>8</v>
      </c>
      <c r="N47">
        <v>83.81</v>
      </c>
      <c r="O47">
        <v>36817.22</v>
      </c>
      <c r="P47">
        <v>142.85</v>
      </c>
      <c r="Q47">
        <v>453.2</v>
      </c>
      <c r="R47">
        <v>37.55</v>
      </c>
      <c r="S47">
        <v>28.65</v>
      </c>
      <c r="T47">
        <v>3728.81</v>
      </c>
      <c r="U47">
        <v>0.76</v>
      </c>
      <c r="V47">
        <v>0.91</v>
      </c>
      <c r="W47">
        <v>0.09</v>
      </c>
      <c r="X47">
        <v>0.21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8.0418</v>
      </c>
      <c r="E48">
        <v>12.44</v>
      </c>
      <c r="F48">
        <v>9.01</v>
      </c>
      <c r="G48">
        <v>54.07</v>
      </c>
      <c r="H48">
        <v>0.75</v>
      </c>
      <c r="I48">
        <v>10</v>
      </c>
      <c r="J48">
        <v>297.14</v>
      </c>
      <c r="K48">
        <v>60.56</v>
      </c>
      <c r="L48">
        <v>12.5</v>
      </c>
      <c r="M48">
        <v>8</v>
      </c>
      <c r="N48">
        <v>84.08</v>
      </c>
      <c r="O48">
        <v>36881.39</v>
      </c>
      <c r="P48">
        <v>143.72</v>
      </c>
      <c r="Q48">
        <v>453.17</v>
      </c>
      <c r="R48">
        <v>40.43</v>
      </c>
      <c r="S48">
        <v>28.65</v>
      </c>
      <c r="T48">
        <v>5169.34</v>
      </c>
      <c r="U48">
        <v>0.71</v>
      </c>
      <c r="V48">
        <v>0.9</v>
      </c>
      <c r="W48">
        <v>0.09</v>
      </c>
      <c r="X48">
        <v>0.29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8.115399999999999</v>
      </c>
      <c r="E49">
        <v>12.32</v>
      </c>
      <c r="F49">
        <v>8.949999999999999</v>
      </c>
      <c r="G49">
        <v>59.67</v>
      </c>
      <c r="H49">
        <v>0.76</v>
      </c>
      <c r="I49">
        <v>9</v>
      </c>
      <c r="J49">
        <v>297.66</v>
      </c>
      <c r="K49">
        <v>60.56</v>
      </c>
      <c r="L49">
        <v>12.75</v>
      </c>
      <c r="M49">
        <v>7</v>
      </c>
      <c r="N49">
        <v>84.36</v>
      </c>
      <c r="O49">
        <v>36945.67</v>
      </c>
      <c r="P49">
        <v>142.41</v>
      </c>
      <c r="Q49">
        <v>453.17</v>
      </c>
      <c r="R49">
        <v>38.13</v>
      </c>
      <c r="S49">
        <v>28.65</v>
      </c>
      <c r="T49">
        <v>4026.91</v>
      </c>
      <c r="U49">
        <v>0.75</v>
      </c>
      <c r="V49">
        <v>0.91</v>
      </c>
      <c r="W49">
        <v>0.1</v>
      </c>
      <c r="X49">
        <v>0.23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8.1134</v>
      </c>
      <c r="E50">
        <v>12.33</v>
      </c>
      <c r="F50">
        <v>8.949999999999999</v>
      </c>
      <c r="G50">
        <v>59.69</v>
      </c>
      <c r="H50">
        <v>0.78</v>
      </c>
      <c r="I50">
        <v>9</v>
      </c>
      <c r="J50">
        <v>298.18</v>
      </c>
      <c r="K50">
        <v>60.56</v>
      </c>
      <c r="L50">
        <v>13</v>
      </c>
      <c r="M50">
        <v>7</v>
      </c>
      <c r="N50">
        <v>84.63</v>
      </c>
      <c r="O50">
        <v>37010.06</v>
      </c>
      <c r="P50">
        <v>142.25</v>
      </c>
      <c r="Q50">
        <v>453.21</v>
      </c>
      <c r="R50">
        <v>38.31</v>
      </c>
      <c r="S50">
        <v>28.65</v>
      </c>
      <c r="T50">
        <v>4116.36</v>
      </c>
      <c r="U50">
        <v>0.75</v>
      </c>
      <c r="V50">
        <v>0.91</v>
      </c>
      <c r="W50">
        <v>0.09</v>
      </c>
      <c r="X50">
        <v>0.23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8.1165</v>
      </c>
      <c r="E51">
        <v>12.32</v>
      </c>
      <c r="F51">
        <v>8.949999999999999</v>
      </c>
      <c r="G51">
        <v>59.66</v>
      </c>
      <c r="H51">
        <v>0.79</v>
      </c>
      <c r="I51">
        <v>9</v>
      </c>
      <c r="J51">
        <v>298.71</v>
      </c>
      <c r="K51">
        <v>60.56</v>
      </c>
      <c r="L51">
        <v>13.25</v>
      </c>
      <c r="M51">
        <v>7</v>
      </c>
      <c r="N51">
        <v>84.90000000000001</v>
      </c>
      <c r="O51">
        <v>37074.57</v>
      </c>
      <c r="P51">
        <v>142.14</v>
      </c>
      <c r="Q51">
        <v>453.18</v>
      </c>
      <c r="R51">
        <v>38.08</v>
      </c>
      <c r="S51">
        <v>28.65</v>
      </c>
      <c r="T51">
        <v>3999.04</v>
      </c>
      <c r="U51">
        <v>0.75</v>
      </c>
      <c r="V51">
        <v>0.91</v>
      </c>
      <c r="W51">
        <v>0.1</v>
      </c>
      <c r="X51">
        <v>0.23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8.115399999999999</v>
      </c>
      <c r="E52">
        <v>12.32</v>
      </c>
      <c r="F52">
        <v>8.949999999999999</v>
      </c>
      <c r="G52">
        <v>59.67</v>
      </c>
      <c r="H52">
        <v>0.8</v>
      </c>
      <c r="I52">
        <v>9</v>
      </c>
      <c r="J52">
        <v>299.23</v>
      </c>
      <c r="K52">
        <v>60.56</v>
      </c>
      <c r="L52">
        <v>13.5</v>
      </c>
      <c r="M52">
        <v>7</v>
      </c>
      <c r="N52">
        <v>85.18000000000001</v>
      </c>
      <c r="O52">
        <v>37139.2</v>
      </c>
      <c r="P52">
        <v>142.43</v>
      </c>
      <c r="Q52">
        <v>453.19</v>
      </c>
      <c r="R52">
        <v>38.2</v>
      </c>
      <c r="S52">
        <v>28.65</v>
      </c>
      <c r="T52">
        <v>4062.46</v>
      </c>
      <c r="U52">
        <v>0.75</v>
      </c>
      <c r="V52">
        <v>0.91</v>
      </c>
      <c r="W52">
        <v>0.09</v>
      </c>
      <c r="X52">
        <v>0.23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8.1134</v>
      </c>
      <c r="E53">
        <v>12.33</v>
      </c>
      <c r="F53">
        <v>8.949999999999999</v>
      </c>
      <c r="G53">
        <v>59.69</v>
      </c>
      <c r="H53">
        <v>0.82</v>
      </c>
      <c r="I53">
        <v>9</v>
      </c>
      <c r="J53">
        <v>299.76</v>
      </c>
      <c r="K53">
        <v>60.56</v>
      </c>
      <c r="L53">
        <v>13.75</v>
      </c>
      <c r="M53">
        <v>7</v>
      </c>
      <c r="N53">
        <v>85.45</v>
      </c>
      <c r="O53">
        <v>37204.07</v>
      </c>
      <c r="P53">
        <v>142.14</v>
      </c>
      <c r="Q53">
        <v>453.17</v>
      </c>
      <c r="R53">
        <v>38.29</v>
      </c>
      <c r="S53">
        <v>28.65</v>
      </c>
      <c r="T53">
        <v>4106.74</v>
      </c>
      <c r="U53">
        <v>0.75</v>
      </c>
      <c r="V53">
        <v>0.91</v>
      </c>
      <c r="W53">
        <v>0.09</v>
      </c>
      <c r="X53">
        <v>0.23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8.1088</v>
      </c>
      <c r="E54">
        <v>12.33</v>
      </c>
      <c r="F54">
        <v>8.960000000000001</v>
      </c>
      <c r="G54">
        <v>59.74</v>
      </c>
      <c r="H54">
        <v>0.83</v>
      </c>
      <c r="I54">
        <v>9</v>
      </c>
      <c r="J54">
        <v>300.28</v>
      </c>
      <c r="K54">
        <v>60.56</v>
      </c>
      <c r="L54">
        <v>14</v>
      </c>
      <c r="M54">
        <v>7</v>
      </c>
      <c r="N54">
        <v>85.73</v>
      </c>
      <c r="O54">
        <v>37268.93</v>
      </c>
      <c r="P54">
        <v>141.87</v>
      </c>
      <c r="Q54">
        <v>453.22</v>
      </c>
      <c r="R54">
        <v>38.5</v>
      </c>
      <c r="S54">
        <v>28.65</v>
      </c>
      <c r="T54">
        <v>4209.31</v>
      </c>
      <c r="U54">
        <v>0.74</v>
      </c>
      <c r="V54">
        <v>0.91</v>
      </c>
      <c r="W54">
        <v>0.1</v>
      </c>
      <c r="X54">
        <v>0.24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8.1165</v>
      </c>
      <c r="E55">
        <v>12.32</v>
      </c>
      <c r="F55">
        <v>8.949999999999999</v>
      </c>
      <c r="G55">
        <v>59.66</v>
      </c>
      <c r="H55">
        <v>0.84</v>
      </c>
      <c r="I55">
        <v>9</v>
      </c>
      <c r="J55">
        <v>300.81</v>
      </c>
      <c r="K55">
        <v>60.56</v>
      </c>
      <c r="L55">
        <v>14.25</v>
      </c>
      <c r="M55">
        <v>7</v>
      </c>
      <c r="N55">
        <v>86</v>
      </c>
      <c r="O55">
        <v>37333.9</v>
      </c>
      <c r="P55">
        <v>141.3</v>
      </c>
      <c r="Q55">
        <v>453.17</v>
      </c>
      <c r="R55">
        <v>38.07</v>
      </c>
      <c r="S55">
        <v>28.65</v>
      </c>
      <c r="T55">
        <v>3995.27</v>
      </c>
      <c r="U55">
        <v>0.75</v>
      </c>
      <c r="V55">
        <v>0.91</v>
      </c>
      <c r="W55">
        <v>0.1</v>
      </c>
      <c r="X55">
        <v>0.23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8.178699999999999</v>
      </c>
      <c r="E56">
        <v>12.23</v>
      </c>
      <c r="F56">
        <v>8.91</v>
      </c>
      <c r="G56">
        <v>66.81</v>
      </c>
      <c r="H56">
        <v>0.86</v>
      </c>
      <c r="I56">
        <v>8</v>
      </c>
      <c r="J56">
        <v>301.34</v>
      </c>
      <c r="K56">
        <v>60.56</v>
      </c>
      <c r="L56">
        <v>14.5</v>
      </c>
      <c r="M56">
        <v>6</v>
      </c>
      <c r="N56">
        <v>86.28</v>
      </c>
      <c r="O56">
        <v>37399</v>
      </c>
      <c r="P56">
        <v>140.15</v>
      </c>
      <c r="Q56">
        <v>453.17</v>
      </c>
      <c r="R56">
        <v>36.67</v>
      </c>
      <c r="S56">
        <v>28.65</v>
      </c>
      <c r="T56">
        <v>3299.12</v>
      </c>
      <c r="U56">
        <v>0.78</v>
      </c>
      <c r="V56">
        <v>0.91</v>
      </c>
      <c r="W56">
        <v>0.09</v>
      </c>
      <c r="X56">
        <v>0.19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8.1729</v>
      </c>
      <c r="E57">
        <v>12.24</v>
      </c>
      <c r="F57">
        <v>8.92</v>
      </c>
      <c r="G57">
        <v>66.88</v>
      </c>
      <c r="H57">
        <v>0.87</v>
      </c>
      <c r="I57">
        <v>8</v>
      </c>
      <c r="J57">
        <v>301.86</v>
      </c>
      <c r="K57">
        <v>60.56</v>
      </c>
      <c r="L57">
        <v>14.75</v>
      </c>
      <c r="M57">
        <v>6</v>
      </c>
      <c r="N57">
        <v>86.56</v>
      </c>
      <c r="O57">
        <v>37464.21</v>
      </c>
      <c r="P57">
        <v>140.24</v>
      </c>
      <c r="Q57">
        <v>453.17</v>
      </c>
      <c r="R57">
        <v>37.03</v>
      </c>
      <c r="S57">
        <v>28.65</v>
      </c>
      <c r="T57">
        <v>3478.9</v>
      </c>
      <c r="U57">
        <v>0.77</v>
      </c>
      <c r="V57">
        <v>0.91</v>
      </c>
      <c r="W57">
        <v>0.09</v>
      </c>
      <c r="X57">
        <v>0.2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8.1746</v>
      </c>
      <c r="E58">
        <v>12.23</v>
      </c>
      <c r="F58">
        <v>8.91</v>
      </c>
      <c r="G58">
        <v>66.86</v>
      </c>
      <c r="H58">
        <v>0.88</v>
      </c>
      <c r="I58">
        <v>8</v>
      </c>
      <c r="J58">
        <v>302.39</v>
      </c>
      <c r="K58">
        <v>60.56</v>
      </c>
      <c r="L58">
        <v>15</v>
      </c>
      <c r="M58">
        <v>6</v>
      </c>
      <c r="N58">
        <v>86.84</v>
      </c>
      <c r="O58">
        <v>37529.55</v>
      </c>
      <c r="P58">
        <v>139.77</v>
      </c>
      <c r="Q58">
        <v>453.18</v>
      </c>
      <c r="R58">
        <v>36.86</v>
      </c>
      <c r="S58">
        <v>28.65</v>
      </c>
      <c r="T58">
        <v>3396.63</v>
      </c>
      <c r="U58">
        <v>0.78</v>
      </c>
      <c r="V58">
        <v>0.91</v>
      </c>
      <c r="W58">
        <v>0.09</v>
      </c>
      <c r="X58">
        <v>0.19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8.177199999999999</v>
      </c>
      <c r="E59">
        <v>12.23</v>
      </c>
      <c r="F59">
        <v>8.91</v>
      </c>
      <c r="G59">
        <v>66.83</v>
      </c>
      <c r="H59">
        <v>0.9</v>
      </c>
      <c r="I59">
        <v>8</v>
      </c>
      <c r="J59">
        <v>302.92</v>
      </c>
      <c r="K59">
        <v>60.56</v>
      </c>
      <c r="L59">
        <v>15.25</v>
      </c>
      <c r="M59">
        <v>6</v>
      </c>
      <c r="N59">
        <v>87.12</v>
      </c>
      <c r="O59">
        <v>37595</v>
      </c>
      <c r="P59">
        <v>139.9</v>
      </c>
      <c r="Q59">
        <v>453.17</v>
      </c>
      <c r="R59">
        <v>36.76</v>
      </c>
      <c r="S59">
        <v>28.65</v>
      </c>
      <c r="T59">
        <v>3347.15</v>
      </c>
      <c r="U59">
        <v>0.78</v>
      </c>
      <c r="V59">
        <v>0.91</v>
      </c>
      <c r="W59">
        <v>0.09</v>
      </c>
      <c r="X59">
        <v>0.19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8.1921</v>
      </c>
      <c r="E60">
        <v>12.21</v>
      </c>
      <c r="F60">
        <v>8.890000000000001</v>
      </c>
      <c r="G60">
        <v>66.66</v>
      </c>
      <c r="H60">
        <v>0.91</v>
      </c>
      <c r="I60">
        <v>8</v>
      </c>
      <c r="J60">
        <v>303.46</v>
      </c>
      <c r="K60">
        <v>60.56</v>
      </c>
      <c r="L60">
        <v>15.5</v>
      </c>
      <c r="M60">
        <v>6</v>
      </c>
      <c r="N60">
        <v>87.40000000000001</v>
      </c>
      <c r="O60">
        <v>37660.57</v>
      </c>
      <c r="P60">
        <v>139.06</v>
      </c>
      <c r="Q60">
        <v>453.17</v>
      </c>
      <c r="R60">
        <v>35.83</v>
      </c>
      <c r="S60">
        <v>28.65</v>
      </c>
      <c r="T60">
        <v>2879.12</v>
      </c>
      <c r="U60">
        <v>0.8</v>
      </c>
      <c r="V60">
        <v>0.91</v>
      </c>
      <c r="W60">
        <v>0.1</v>
      </c>
      <c r="X60">
        <v>0.17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8.2027</v>
      </c>
      <c r="E61">
        <v>12.19</v>
      </c>
      <c r="F61">
        <v>8.869999999999999</v>
      </c>
      <c r="G61">
        <v>66.54000000000001</v>
      </c>
      <c r="H61">
        <v>0.92</v>
      </c>
      <c r="I61">
        <v>8</v>
      </c>
      <c r="J61">
        <v>303.99</v>
      </c>
      <c r="K61">
        <v>60.56</v>
      </c>
      <c r="L61">
        <v>15.75</v>
      </c>
      <c r="M61">
        <v>6</v>
      </c>
      <c r="N61">
        <v>87.68000000000001</v>
      </c>
      <c r="O61">
        <v>37726.27</v>
      </c>
      <c r="P61">
        <v>138.61</v>
      </c>
      <c r="Q61">
        <v>453.22</v>
      </c>
      <c r="R61">
        <v>35.54</v>
      </c>
      <c r="S61">
        <v>28.65</v>
      </c>
      <c r="T61">
        <v>2737.4</v>
      </c>
      <c r="U61">
        <v>0.8100000000000001</v>
      </c>
      <c r="V61">
        <v>0.92</v>
      </c>
      <c r="W61">
        <v>0.09</v>
      </c>
      <c r="X61">
        <v>0.15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8.173299999999999</v>
      </c>
      <c r="E62">
        <v>12.24</v>
      </c>
      <c r="F62">
        <v>8.92</v>
      </c>
      <c r="G62">
        <v>66.87</v>
      </c>
      <c r="H62">
        <v>0.9399999999999999</v>
      </c>
      <c r="I62">
        <v>8</v>
      </c>
      <c r="J62">
        <v>304.52</v>
      </c>
      <c r="K62">
        <v>60.56</v>
      </c>
      <c r="L62">
        <v>16</v>
      </c>
      <c r="M62">
        <v>6</v>
      </c>
      <c r="N62">
        <v>87.97</v>
      </c>
      <c r="O62">
        <v>37792.08</v>
      </c>
      <c r="P62">
        <v>138.86</v>
      </c>
      <c r="Q62">
        <v>453.19</v>
      </c>
      <c r="R62">
        <v>37.07</v>
      </c>
      <c r="S62">
        <v>28.65</v>
      </c>
      <c r="T62">
        <v>3498.25</v>
      </c>
      <c r="U62">
        <v>0.77</v>
      </c>
      <c r="V62">
        <v>0.91</v>
      </c>
      <c r="W62">
        <v>0.09</v>
      </c>
      <c r="X62">
        <v>0.2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8.1568</v>
      </c>
      <c r="E63">
        <v>12.26</v>
      </c>
      <c r="F63">
        <v>8.94</v>
      </c>
      <c r="G63">
        <v>67.06</v>
      </c>
      <c r="H63">
        <v>0.95</v>
      </c>
      <c r="I63">
        <v>8</v>
      </c>
      <c r="J63">
        <v>305.06</v>
      </c>
      <c r="K63">
        <v>60.56</v>
      </c>
      <c r="L63">
        <v>16.25</v>
      </c>
      <c r="M63">
        <v>6</v>
      </c>
      <c r="N63">
        <v>88.25</v>
      </c>
      <c r="O63">
        <v>37858.02</v>
      </c>
      <c r="P63">
        <v>139.01</v>
      </c>
      <c r="Q63">
        <v>453.17</v>
      </c>
      <c r="R63">
        <v>37.9</v>
      </c>
      <c r="S63">
        <v>28.65</v>
      </c>
      <c r="T63">
        <v>3914.8</v>
      </c>
      <c r="U63">
        <v>0.76</v>
      </c>
      <c r="V63">
        <v>0.91</v>
      </c>
      <c r="W63">
        <v>0.09</v>
      </c>
      <c r="X63">
        <v>0.22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8.2227</v>
      </c>
      <c r="E64">
        <v>12.16</v>
      </c>
      <c r="F64">
        <v>8.890000000000001</v>
      </c>
      <c r="G64">
        <v>76.23999999999999</v>
      </c>
      <c r="H64">
        <v>0.96</v>
      </c>
      <c r="I64">
        <v>7</v>
      </c>
      <c r="J64">
        <v>305.59</v>
      </c>
      <c r="K64">
        <v>60.56</v>
      </c>
      <c r="L64">
        <v>16.5</v>
      </c>
      <c r="M64">
        <v>5</v>
      </c>
      <c r="N64">
        <v>88.54000000000001</v>
      </c>
      <c r="O64">
        <v>37924.08</v>
      </c>
      <c r="P64">
        <v>138.08</v>
      </c>
      <c r="Q64">
        <v>453.17</v>
      </c>
      <c r="R64">
        <v>36.27</v>
      </c>
      <c r="S64">
        <v>28.65</v>
      </c>
      <c r="T64">
        <v>3107.42</v>
      </c>
      <c r="U64">
        <v>0.79</v>
      </c>
      <c r="V64">
        <v>0.91</v>
      </c>
      <c r="W64">
        <v>0.09</v>
      </c>
      <c r="X64">
        <v>0.17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8.226699999999999</v>
      </c>
      <c r="E65">
        <v>12.16</v>
      </c>
      <c r="F65">
        <v>8.890000000000001</v>
      </c>
      <c r="G65">
        <v>76.19</v>
      </c>
      <c r="H65">
        <v>0.97</v>
      </c>
      <c r="I65">
        <v>7</v>
      </c>
      <c r="J65">
        <v>306.13</v>
      </c>
      <c r="K65">
        <v>60.56</v>
      </c>
      <c r="L65">
        <v>16.75</v>
      </c>
      <c r="M65">
        <v>5</v>
      </c>
      <c r="N65">
        <v>88.83</v>
      </c>
      <c r="O65">
        <v>37990.27</v>
      </c>
      <c r="P65">
        <v>137.94</v>
      </c>
      <c r="Q65">
        <v>453.17</v>
      </c>
      <c r="R65">
        <v>36.14</v>
      </c>
      <c r="S65">
        <v>28.65</v>
      </c>
      <c r="T65">
        <v>3042.13</v>
      </c>
      <c r="U65">
        <v>0.79</v>
      </c>
      <c r="V65">
        <v>0.91</v>
      </c>
      <c r="W65">
        <v>0.09</v>
      </c>
      <c r="X65">
        <v>0.17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8.226100000000001</v>
      </c>
      <c r="E66">
        <v>12.16</v>
      </c>
      <c r="F66">
        <v>8.890000000000001</v>
      </c>
      <c r="G66">
        <v>76.2</v>
      </c>
      <c r="H66">
        <v>0.99</v>
      </c>
      <c r="I66">
        <v>7</v>
      </c>
      <c r="J66">
        <v>306.67</v>
      </c>
      <c r="K66">
        <v>60.56</v>
      </c>
      <c r="L66">
        <v>17</v>
      </c>
      <c r="M66">
        <v>5</v>
      </c>
      <c r="N66">
        <v>89.11</v>
      </c>
      <c r="O66">
        <v>38056.58</v>
      </c>
      <c r="P66">
        <v>138.03</v>
      </c>
      <c r="Q66">
        <v>453.17</v>
      </c>
      <c r="R66">
        <v>36.18</v>
      </c>
      <c r="S66">
        <v>28.65</v>
      </c>
      <c r="T66">
        <v>3057.69</v>
      </c>
      <c r="U66">
        <v>0.79</v>
      </c>
      <c r="V66">
        <v>0.91</v>
      </c>
      <c r="W66">
        <v>0.09</v>
      </c>
      <c r="X66">
        <v>0.17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8.228</v>
      </c>
      <c r="E67">
        <v>12.15</v>
      </c>
      <c r="F67">
        <v>8.890000000000001</v>
      </c>
      <c r="G67">
        <v>76.17</v>
      </c>
      <c r="H67">
        <v>1</v>
      </c>
      <c r="I67">
        <v>7</v>
      </c>
      <c r="J67">
        <v>307.21</v>
      </c>
      <c r="K67">
        <v>60.56</v>
      </c>
      <c r="L67">
        <v>17.25</v>
      </c>
      <c r="M67">
        <v>5</v>
      </c>
      <c r="N67">
        <v>89.40000000000001</v>
      </c>
      <c r="O67">
        <v>38123.01</v>
      </c>
      <c r="P67">
        <v>138.02</v>
      </c>
      <c r="Q67">
        <v>453.18</v>
      </c>
      <c r="R67">
        <v>36.07</v>
      </c>
      <c r="S67">
        <v>28.65</v>
      </c>
      <c r="T67">
        <v>3003.62</v>
      </c>
      <c r="U67">
        <v>0.79</v>
      </c>
      <c r="V67">
        <v>0.91</v>
      </c>
      <c r="W67">
        <v>0.09</v>
      </c>
      <c r="X67">
        <v>0.17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8.2186</v>
      </c>
      <c r="E68">
        <v>12.17</v>
      </c>
      <c r="F68">
        <v>8.9</v>
      </c>
      <c r="G68">
        <v>76.29000000000001</v>
      </c>
      <c r="H68">
        <v>1.01</v>
      </c>
      <c r="I68">
        <v>7</v>
      </c>
      <c r="J68">
        <v>307.75</v>
      </c>
      <c r="K68">
        <v>60.56</v>
      </c>
      <c r="L68">
        <v>17.5</v>
      </c>
      <c r="M68">
        <v>5</v>
      </c>
      <c r="N68">
        <v>89.69</v>
      </c>
      <c r="O68">
        <v>38189.58</v>
      </c>
      <c r="P68">
        <v>138</v>
      </c>
      <c r="Q68">
        <v>453.18</v>
      </c>
      <c r="R68">
        <v>36.51</v>
      </c>
      <c r="S68">
        <v>28.65</v>
      </c>
      <c r="T68">
        <v>3226.59</v>
      </c>
      <c r="U68">
        <v>0.78</v>
      </c>
      <c r="V68">
        <v>0.91</v>
      </c>
      <c r="W68">
        <v>0.09</v>
      </c>
      <c r="X68">
        <v>0.18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8.228899999999999</v>
      </c>
      <c r="E69">
        <v>12.15</v>
      </c>
      <c r="F69">
        <v>8.890000000000001</v>
      </c>
      <c r="G69">
        <v>76.16</v>
      </c>
      <c r="H69">
        <v>1.03</v>
      </c>
      <c r="I69">
        <v>7</v>
      </c>
      <c r="J69">
        <v>308.29</v>
      </c>
      <c r="K69">
        <v>60.56</v>
      </c>
      <c r="L69">
        <v>17.75</v>
      </c>
      <c r="M69">
        <v>5</v>
      </c>
      <c r="N69">
        <v>89.98</v>
      </c>
      <c r="O69">
        <v>38256.26</v>
      </c>
      <c r="P69">
        <v>137.33</v>
      </c>
      <c r="Q69">
        <v>453.17</v>
      </c>
      <c r="R69">
        <v>35.95</v>
      </c>
      <c r="S69">
        <v>28.65</v>
      </c>
      <c r="T69">
        <v>2946.2</v>
      </c>
      <c r="U69">
        <v>0.8</v>
      </c>
      <c r="V69">
        <v>0.91</v>
      </c>
      <c r="W69">
        <v>0.09</v>
      </c>
      <c r="X69">
        <v>0.17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8.225899999999999</v>
      </c>
      <c r="E70">
        <v>12.16</v>
      </c>
      <c r="F70">
        <v>8.890000000000001</v>
      </c>
      <c r="G70">
        <v>76.2</v>
      </c>
      <c r="H70">
        <v>1.04</v>
      </c>
      <c r="I70">
        <v>7</v>
      </c>
      <c r="J70">
        <v>308.83</v>
      </c>
      <c r="K70">
        <v>60.56</v>
      </c>
      <c r="L70">
        <v>18</v>
      </c>
      <c r="M70">
        <v>5</v>
      </c>
      <c r="N70">
        <v>90.27</v>
      </c>
      <c r="O70">
        <v>38323.08</v>
      </c>
      <c r="P70">
        <v>137.37</v>
      </c>
      <c r="Q70">
        <v>453.18</v>
      </c>
      <c r="R70">
        <v>36.15</v>
      </c>
      <c r="S70">
        <v>28.65</v>
      </c>
      <c r="T70">
        <v>3046.47</v>
      </c>
      <c r="U70">
        <v>0.79</v>
      </c>
      <c r="V70">
        <v>0.91</v>
      </c>
      <c r="W70">
        <v>0.09</v>
      </c>
      <c r="X70">
        <v>0.17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8.218999999999999</v>
      </c>
      <c r="E71">
        <v>12.17</v>
      </c>
      <c r="F71">
        <v>8.9</v>
      </c>
      <c r="G71">
        <v>76.29000000000001</v>
      </c>
      <c r="H71">
        <v>1.05</v>
      </c>
      <c r="I71">
        <v>7</v>
      </c>
      <c r="J71">
        <v>309.37</v>
      </c>
      <c r="K71">
        <v>60.56</v>
      </c>
      <c r="L71">
        <v>18.25</v>
      </c>
      <c r="M71">
        <v>5</v>
      </c>
      <c r="N71">
        <v>90.56999999999999</v>
      </c>
      <c r="O71">
        <v>38390.02</v>
      </c>
      <c r="P71">
        <v>137.28</v>
      </c>
      <c r="Q71">
        <v>453.17</v>
      </c>
      <c r="R71">
        <v>36.5</v>
      </c>
      <c r="S71">
        <v>28.65</v>
      </c>
      <c r="T71">
        <v>3222.31</v>
      </c>
      <c r="U71">
        <v>0.78</v>
      </c>
      <c r="V71">
        <v>0.91</v>
      </c>
      <c r="W71">
        <v>0.09</v>
      </c>
      <c r="X71">
        <v>0.18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8.227600000000001</v>
      </c>
      <c r="E72">
        <v>12.15</v>
      </c>
      <c r="F72">
        <v>8.890000000000001</v>
      </c>
      <c r="G72">
        <v>76.18000000000001</v>
      </c>
      <c r="H72">
        <v>1.06</v>
      </c>
      <c r="I72">
        <v>7</v>
      </c>
      <c r="J72">
        <v>309.91</v>
      </c>
      <c r="K72">
        <v>60.56</v>
      </c>
      <c r="L72">
        <v>18.5</v>
      </c>
      <c r="M72">
        <v>5</v>
      </c>
      <c r="N72">
        <v>90.86</v>
      </c>
      <c r="O72">
        <v>38457.09</v>
      </c>
      <c r="P72">
        <v>136.28</v>
      </c>
      <c r="Q72">
        <v>453.17</v>
      </c>
      <c r="R72">
        <v>36</v>
      </c>
      <c r="S72">
        <v>28.65</v>
      </c>
      <c r="T72">
        <v>2969.74</v>
      </c>
      <c r="U72">
        <v>0.8</v>
      </c>
      <c r="V72">
        <v>0.91</v>
      </c>
      <c r="W72">
        <v>0.09</v>
      </c>
      <c r="X72">
        <v>0.17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8.2333</v>
      </c>
      <c r="E73">
        <v>12.15</v>
      </c>
      <c r="F73">
        <v>8.880000000000001</v>
      </c>
      <c r="G73">
        <v>76.11</v>
      </c>
      <c r="H73">
        <v>1.08</v>
      </c>
      <c r="I73">
        <v>7</v>
      </c>
      <c r="J73">
        <v>310.46</v>
      </c>
      <c r="K73">
        <v>60.56</v>
      </c>
      <c r="L73">
        <v>18.75</v>
      </c>
      <c r="M73">
        <v>5</v>
      </c>
      <c r="N73">
        <v>91.16</v>
      </c>
      <c r="O73">
        <v>38524.29</v>
      </c>
      <c r="P73">
        <v>135.29</v>
      </c>
      <c r="Q73">
        <v>453.17</v>
      </c>
      <c r="R73">
        <v>35.7</v>
      </c>
      <c r="S73">
        <v>28.65</v>
      </c>
      <c r="T73">
        <v>2818.6</v>
      </c>
      <c r="U73">
        <v>0.8</v>
      </c>
      <c r="V73">
        <v>0.92</v>
      </c>
      <c r="W73">
        <v>0.09</v>
      </c>
      <c r="X73">
        <v>0.16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8.2486</v>
      </c>
      <c r="E74">
        <v>12.12</v>
      </c>
      <c r="F74">
        <v>8.859999999999999</v>
      </c>
      <c r="G74">
        <v>75.91</v>
      </c>
      <c r="H74">
        <v>1.09</v>
      </c>
      <c r="I74">
        <v>7</v>
      </c>
      <c r="J74">
        <v>311.01</v>
      </c>
      <c r="K74">
        <v>60.56</v>
      </c>
      <c r="L74">
        <v>19</v>
      </c>
      <c r="M74">
        <v>5</v>
      </c>
      <c r="N74">
        <v>91.45</v>
      </c>
      <c r="O74">
        <v>38591.62</v>
      </c>
      <c r="P74">
        <v>134.45</v>
      </c>
      <c r="Q74">
        <v>453.17</v>
      </c>
      <c r="R74">
        <v>34.97</v>
      </c>
      <c r="S74">
        <v>28.65</v>
      </c>
      <c r="T74">
        <v>2456.37</v>
      </c>
      <c r="U74">
        <v>0.82</v>
      </c>
      <c r="V74">
        <v>0.92</v>
      </c>
      <c r="W74">
        <v>0.09</v>
      </c>
      <c r="X74">
        <v>0.14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8.2995</v>
      </c>
      <c r="E75">
        <v>12.05</v>
      </c>
      <c r="F75">
        <v>8.83</v>
      </c>
      <c r="G75">
        <v>88.34</v>
      </c>
      <c r="H75">
        <v>1.1</v>
      </c>
      <c r="I75">
        <v>6</v>
      </c>
      <c r="J75">
        <v>311.55</v>
      </c>
      <c r="K75">
        <v>60.56</v>
      </c>
      <c r="L75">
        <v>19.25</v>
      </c>
      <c r="M75">
        <v>4</v>
      </c>
      <c r="N75">
        <v>91.75</v>
      </c>
      <c r="O75">
        <v>38659.08</v>
      </c>
      <c r="P75">
        <v>133.76</v>
      </c>
      <c r="Q75">
        <v>453.17</v>
      </c>
      <c r="R75">
        <v>34.31</v>
      </c>
      <c r="S75">
        <v>28.65</v>
      </c>
      <c r="T75">
        <v>2132.09</v>
      </c>
      <c r="U75">
        <v>0.83</v>
      </c>
      <c r="V75">
        <v>0.92</v>
      </c>
      <c r="W75">
        <v>0.09</v>
      </c>
      <c r="X75">
        <v>0.11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8.277200000000001</v>
      </c>
      <c r="E76">
        <v>12.08</v>
      </c>
      <c r="F76">
        <v>8.869999999999999</v>
      </c>
      <c r="G76">
        <v>88.67</v>
      </c>
      <c r="H76">
        <v>1.11</v>
      </c>
      <c r="I76">
        <v>6</v>
      </c>
      <c r="J76">
        <v>312.1</v>
      </c>
      <c r="K76">
        <v>60.56</v>
      </c>
      <c r="L76">
        <v>19.5</v>
      </c>
      <c r="M76">
        <v>4</v>
      </c>
      <c r="N76">
        <v>92.05</v>
      </c>
      <c r="O76">
        <v>38726.8</v>
      </c>
      <c r="P76">
        <v>134.23</v>
      </c>
      <c r="Q76">
        <v>453.2</v>
      </c>
      <c r="R76">
        <v>35.48</v>
      </c>
      <c r="S76">
        <v>28.65</v>
      </c>
      <c r="T76">
        <v>2717.36</v>
      </c>
      <c r="U76">
        <v>0.8100000000000001</v>
      </c>
      <c r="V76">
        <v>0.92</v>
      </c>
      <c r="W76">
        <v>0.09</v>
      </c>
      <c r="X76">
        <v>0.15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8.276999999999999</v>
      </c>
      <c r="E77">
        <v>12.08</v>
      </c>
      <c r="F77">
        <v>8.869999999999999</v>
      </c>
      <c r="G77">
        <v>88.67</v>
      </c>
      <c r="H77">
        <v>1.13</v>
      </c>
      <c r="I77">
        <v>6</v>
      </c>
      <c r="J77">
        <v>312.65</v>
      </c>
      <c r="K77">
        <v>60.56</v>
      </c>
      <c r="L77">
        <v>19.75</v>
      </c>
      <c r="M77">
        <v>4</v>
      </c>
      <c r="N77">
        <v>92.34999999999999</v>
      </c>
      <c r="O77">
        <v>38794.53</v>
      </c>
      <c r="P77">
        <v>134.19</v>
      </c>
      <c r="Q77">
        <v>453.18</v>
      </c>
      <c r="R77">
        <v>35.42</v>
      </c>
      <c r="S77">
        <v>28.65</v>
      </c>
      <c r="T77">
        <v>2687.2</v>
      </c>
      <c r="U77">
        <v>0.8100000000000001</v>
      </c>
      <c r="V77">
        <v>0.92</v>
      </c>
      <c r="W77">
        <v>0.09</v>
      </c>
      <c r="X77">
        <v>0.15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8.286099999999999</v>
      </c>
      <c r="E78">
        <v>12.07</v>
      </c>
      <c r="F78">
        <v>8.85</v>
      </c>
      <c r="G78">
        <v>88.54000000000001</v>
      </c>
      <c r="H78">
        <v>1.14</v>
      </c>
      <c r="I78">
        <v>6</v>
      </c>
      <c r="J78">
        <v>313.2</v>
      </c>
      <c r="K78">
        <v>60.56</v>
      </c>
      <c r="L78">
        <v>20</v>
      </c>
      <c r="M78">
        <v>4</v>
      </c>
      <c r="N78">
        <v>92.65000000000001</v>
      </c>
      <c r="O78">
        <v>38862.4</v>
      </c>
      <c r="P78">
        <v>134.16</v>
      </c>
      <c r="Q78">
        <v>453.17</v>
      </c>
      <c r="R78">
        <v>34.95</v>
      </c>
      <c r="S78">
        <v>28.65</v>
      </c>
      <c r="T78">
        <v>2448.64</v>
      </c>
      <c r="U78">
        <v>0.82</v>
      </c>
      <c r="V78">
        <v>0.92</v>
      </c>
      <c r="W78">
        <v>0.09</v>
      </c>
      <c r="X78">
        <v>0.13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8.279999999999999</v>
      </c>
      <c r="E79">
        <v>12.08</v>
      </c>
      <c r="F79">
        <v>8.859999999999999</v>
      </c>
      <c r="G79">
        <v>88.63</v>
      </c>
      <c r="H79">
        <v>1.15</v>
      </c>
      <c r="I79">
        <v>6</v>
      </c>
      <c r="J79">
        <v>313.75</v>
      </c>
      <c r="K79">
        <v>60.56</v>
      </c>
      <c r="L79">
        <v>20.25</v>
      </c>
      <c r="M79">
        <v>4</v>
      </c>
      <c r="N79">
        <v>92.95</v>
      </c>
      <c r="O79">
        <v>38930.39</v>
      </c>
      <c r="P79">
        <v>133.94</v>
      </c>
      <c r="Q79">
        <v>453.17</v>
      </c>
      <c r="R79">
        <v>35.33</v>
      </c>
      <c r="S79">
        <v>28.65</v>
      </c>
      <c r="T79">
        <v>2638.14</v>
      </c>
      <c r="U79">
        <v>0.8100000000000001</v>
      </c>
      <c r="V79">
        <v>0.92</v>
      </c>
      <c r="W79">
        <v>0.09</v>
      </c>
      <c r="X79">
        <v>0.14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8.2804</v>
      </c>
      <c r="E80">
        <v>12.08</v>
      </c>
      <c r="F80">
        <v>8.859999999999999</v>
      </c>
      <c r="G80">
        <v>88.62</v>
      </c>
      <c r="H80">
        <v>1.16</v>
      </c>
      <c r="I80">
        <v>6</v>
      </c>
      <c r="J80">
        <v>314.3</v>
      </c>
      <c r="K80">
        <v>60.56</v>
      </c>
      <c r="L80">
        <v>20.5</v>
      </c>
      <c r="M80">
        <v>4</v>
      </c>
      <c r="N80">
        <v>93.25</v>
      </c>
      <c r="O80">
        <v>38998.53</v>
      </c>
      <c r="P80">
        <v>133.77</v>
      </c>
      <c r="Q80">
        <v>453.17</v>
      </c>
      <c r="R80">
        <v>35.25</v>
      </c>
      <c r="S80">
        <v>28.65</v>
      </c>
      <c r="T80">
        <v>2599.73</v>
      </c>
      <c r="U80">
        <v>0.8100000000000001</v>
      </c>
      <c r="V80">
        <v>0.92</v>
      </c>
      <c r="W80">
        <v>0.09</v>
      </c>
      <c r="X80">
        <v>0.14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8.279999999999999</v>
      </c>
      <c r="E81">
        <v>12.08</v>
      </c>
      <c r="F81">
        <v>8.859999999999999</v>
      </c>
      <c r="G81">
        <v>88.63</v>
      </c>
      <c r="H81">
        <v>1.17</v>
      </c>
      <c r="I81">
        <v>6</v>
      </c>
      <c r="J81">
        <v>314.86</v>
      </c>
      <c r="K81">
        <v>60.56</v>
      </c>
      <c r="L81">
        <v>20.75</v>
      </c>
      <c r="M81">
        <v>4</v>
      </c>
      <c r="N81">
        <v>93.55</v>
      </c>
      <c r="O81">
        <v>39066.8</v>
      </c>
      <c r="P81">
        <v>133.71</v>
      </c>
      <c r="Q81">
        <v>453.17</v>
      </c>
      <c r="R81">
        <v>35.29</v>
      </c>
      <c r="S81">
        <v>28.65</v>
      </c>
      <c r="T81">
        <v>2619.15</v>
      </c>
      <c r="U81">
        <v>0.8100000000000001</v>
      </c>
      <c r="V81">
        <v>0.92</v>
      </c>
      <c r="W81">
        <v>0.09</v>
      </c>
      <c r="X81">
        <v>0.14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8.2766</v>
      </c>
      <c r="E82">
        <v>12.08</v>
      </c>
      <c r="F82">
        <v>8.869999999999999</v>
      </c>
      <c r="G82">
        <v>88.68000000000001</v>
      </c>
      <c r="H82">
        <v>1.19</v>
      </c>
      <c r="I82">
        <v>6</v>
      </c>
      <c r="J82">
        <v>315.41</v>
      </c>
      <c r="K82">
        <v>60.56</v>
      </c>
      <c r="L82">
        <v>21</v>
      </c>
      <c r="M82">
        <v>4</v>
      </c>
      <c r="N82">
        <v>93.86</v>
      </c>
      <c r="O82">
        <v>39135.2</v>
      </c>
      <c r="P82">
        <v>133.33</v>
      </c>
      <c r="Q82">
        <v>453.17</v>
      </c>
      <c r="R82">
        <v>35.42</v>
      </c>
      <c r="S82">
        <v>28.65</v>
      </c>
      <c r="T82">
        <v>2685.92</v>
      </c>
      <c r="U82">
        <v>0.8100000000000001</v>
      </c>
      <c r="V82">
        <v>0.92</v>
      </c>
      <c r="W82">
        <v>0.09</v>
      </c>
      <c r="X82">
        <v>0.15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8.278499999999999</v>
      </c>
      <c r="E83">
        <v>12.08</v>
      </c>
      <c r="F83">
        <v>8.869999999999999</v>
      </c>
      <c r="G83">
        <v>88.65000000000001</v>
      </c>
      <c r="H83">
        <v>1.2</v>
      </c>
      <c r="I83">
        <v>6</v>
      </c>
      <c r="J83">
        <v>315.97</v>
      </c>
      <c r="K83">
        <v>60.56</v>
      </c>
      <c r="L83">
        <v>21.25</v>
      </c>
      <c r="M83">
        <v>4</v>
      </c>
      <c r="N83">
        <v>94.16</v>
      </c>
      <c r="O83">
        <v>39203.74</v>
      </c>
      <c r="P83">
        <v>133.18</v>
      </c>
      <c r="Q83">
        <v>453.17</v>
      </c>
      <c r="R83">
        <v>35.34</v>
      </c>
      <c r="S83">
        <v>28.65</v>
      </c>
      <c r="T83">
        <v>2645.73</v>
      </c>
      <c r="U83">
        <v>0.8100000000000001</v>
      </c>
      <c r="V83">
        <v>0.92</v>
      </c>
      <c r="W83">
        <v>0.09</v>
      </c>
      <c r="X83">
        <v>0.14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8.282299999999999</v>
      </c>
      <c r="E84">
        <v>12.07</v>
      </c>
      <c r="F84">
        <v>8.859999999999999</v>
      </c>
      <c r="G84">
        <v>88.59</v>
      </c>
      <c r="H84">
        <v>1.21</v>
      </c>
      <c r="I84">
        <v>6</v>
      </c>
      <c r="J84">
        <v>316.53</v>
      </c>
      <c r="K84">
        <v>60.56</v>
      </c>
      <c r="L84">
        <v>21.5</v>
      </c>
      <c r="M84">
        <v>4</v>
      </c>
      <c r="N84">
        <v>94.47</v>
      </c>
      <c r="O84">
        <v>39272.42</v>
      </c>
      <c r="P84">
        <v>132.72</v>
      </c>
      <c r="Q84">
        <v>453.17</v>
      </c>
      <c r="R84">
        <v>35.15</v>
      </c>
      <c r="S84">
        <v>28.65</v>
      </c>
      <c r="T84">
        <v>2548.55</v>
      </c>
      <c r="U84">
        <v>0.82</v>
      </c>
      <c r="V84">
        <v>0.92</v>
      </c>
      <c r="W84">
        <v>0.09</v>
      </c>
      <c r="X84">
        <v>0.14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8.284800000000001</v>
      </c>
      <c r="E85">
        <v>12.07</v>
      </c>
      <c r="F85">
        <v>8.859999999999999</v>
      </c>
      <c r="G85">
        <v>88.56</v>
      </c>
      <c r="H85">
        <v>1.22</v>
      </c>
      <c r="I85">
        <v>6</v>
      </c>
      <c r="J85">
        <v>317.08</v>
      </c>
      <c r="K85">
        <v>60.56</v>
      </c>
      <c r="L85">
        <v>21.75</v>
      </c>
      <c r="M85">
        <v>4</v>
      </c>
      <c r="N85">
        <v>94.78</v>
      </c>
      <c r="O85">
        <v>39341.24</v>
      </c>
      <c r="P85">
        <v>132.27</v>
      </c>
      <c r="Q85">
        <v>453.17</v>
      </c>
      <c r="R85">
        <v>34.94</v>
      </c>
      <c r="S85">
        <v>28.65</v>
      </c>
      <c r="T85">
        <v>2445.66</v>
      </c>
      <c r="U85">
        <v>0.82</v>
      </c>
      <c r="V85">
        <v>0.92</v>
      </c>
      <c r="W85">
        <v>0.09</v>
      </c>
      <c r="X85">
        <v>0.14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8.2997</v>
      </c>
      <c r="E86">
        <v>12.05</v>
      </c>
      <c r="F86">
        <v>8.83</v>
      </c>
      <c r="G86">
        <v>88.34</v>
      </c>
      <c r="H86">
        <v>1.23</v>
      </c>
      <c r="I86">
        <v>6</v>
      </c>
      <c r="J86">
        <v>317.64</v>
      </c>
      <c r="K86">
        <v>60.56</v>
      </c>
      <c r="L86">
        <v>22</v>
      </c>
      <c r="M86">
        <v>4</v>
      </c>
      <c r="N86">
        <v>95.09</v>
      </c>
      <c r="O86">
        <v>39410.2</v>
      </c>
      <c r="P86">
        <v>131.27</v>
      </c>
      <c r="Q86">
        <v>453.18</v>
      </c>
      <c r="R86">
        <v>34.17</v>
      </c>
      <c r="S86">
        <v>28.65</v>
      </c>
      <c r="T86">
        <v>2060.09</v>
      </c>
      <c r="U86">
        <v>0.84</v>
      </c>
      <c r="V86">
        <v>0.92</v>
      </c>
      <c r="W86">
        <v>0.09</v>
      </c>
      <c r="X86">
        <v>0.11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8.297599999999999</v>
      </c>
      <c r="E87">
        <v>12.05</v>
      </c>
      <c r="F87">
        <v>8.84</v>
      </c>
      <c r="G87">
        <v>88.37</v>
      </c>
      <c r="H87">
        <v>1.25</v>
      </c>
      <c r="I87">
        <v>6</v>
      </c>
      <c r="J87">
        <v>318.2</v>
      </c>
      <c r="K87">
        <v>60.56</v>
      </c>
      <c r="L87">
        <v>22.25</v>
      </c>
      <c r="M87">
        <v>4</v>
      </c>
      <c r="N87">
        <v>95.40000000000001</v>
      </c>
      <c r="O87">
        <v>39479.3</v>
      </c>
      <c r="P87">
        <v>130.77</v>
      </c>
      <c r="Q87">
        <v>453.2</v>
      </c>
      <c r="R87">
        <v>34.44</v>
      </c>
      <c r="S87">
        <v>28.65</v>
      </c>
      <c r="T87">
        <v>2196.03</v>
      </c>
      <c r="U87">
        <v>0.83</v>
      </c>
      <c r="V87">
        <v>0.92</v>
      </c>
      <c r="W87">
        <v>0.09</v>
      </c>
      <c r="X87">
        <v>0.12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8.278700000000001</v>
      </c>
      <c r="E88">
        <v>12.08</v>
      </c>
      <c r="F88">
        <v>8.859999999999999</v>
      </c>
      <c r="G88">
        <v>88.65000000000001</v>
      </c>
      <c r="H88">
        <v>1.26</v>
      </c>
      <c r="I88">
        <v>6</v>
      </c>
      <c r="J88">
        <v>318.76</v>
      </c>
      <c r="K88">
        <v>60.56</v>
      </c>
      <c r="L88">
        <v>22.5</v>
      </c>
      <c r="M88">
        <v>4</v>
      </c>
      <c r="N88">
        <v>95.70999999999999</v>
      </c>
      <c r="O88">
        <v>39548.54</v>
      </c>
      <c r="P88">
        <v>130.62</v>
      </c>
      <c r="Q88">
        <v>453.18</v>
      </c>
      <c r="R88">
        <v>35.4</v>
      </c>
      <c r="S88">
        <v>28.65</v>
      </c>
      <c r="T88">
        <v>2676.66</v>
      </c>
      <c r="U88">
        <v>0.8100000000000001</v>
      </c>
      <c r="V88">
        <v>0.92</v>
      </c>
      <c r="W88">
        <v>0.09</v>
      </c>
      <c r="X88">
        <v>0.14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8.2677</v>
      </c>
      <c r="E89">
        <v>12.1</v>
      </c>
      <c r="F89">
        <v>8.880000000000001</v>
      </c>
      <c r="G89">
        <v>88.81</v>
      </c>
      <c r="H89">
        <v>1.27</v>
      </c>
      <c r="I89">
        <v>6</v>
      </c>
      <c r="J89">
        <v>319.33</v>
      </c>
      <c r="K89">
        <v>60.56</v>
      </c>
      <c r="L89">
        <v>22.75</v>
      </c>
      <c r="M89">
        <v>4</v>
      </c>
      <c r="N89">
        <v>96.02</v>
      </c>
      <c r="O89">
        <v>39617.93</v>
      </c>
      <c r="P89">
        <v>130.37</v>
      </c>
      <c r="Q89">
        <v>453.17</v>
      </c>
      <c r="R89">
        <v>35.93</v>
      </c>
      <c r="S89">
        <v>28.65</v>
      </c>
      <c r="T89">
        <v>2939.6</v>
      </c>
      <c r="U89">
        <v>0.8</v>
      </c>
      <c r="V89">
        <v>0.91</v>
      </c>
      <c r="W89">
        <v>0.09</v>
      </c>
      <c r="X89">
        <v>0.16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8.2776</v>
      </c>
      <c r="E90">
        <v>12.08</v>
      </c>
      <c r="F90">
        <v>8.869999999999999</v>
      </c>
      <c r="G90">
        <v>88.66</v>
      </c>
      <c r="H90">
        <v>1.28</v>
      </c>
      <c r="I90">
        <v>6</v>
      </c>
      <c r="J90">
        <v>319.89</v>
      </c>
      <c r="K90">
        <v>60.56</v>
      </c>
      <c r="L90">
        <v>23</v>
      </c>
      <c r="M90">
        <v>4</v>
      </c>
      <c r="N90">
        <v>96.34</v>
      </c>
      <c r="O90">
        <v>39687.46</v>
      </c>
      <c r="P90">
        <v>129.75</v>
      </c>
      <c r="Q90">
        <v>453.17</v>
      </c>
      <c r="R90">
        <v>35.36</v>
      </c>
      <c r="S90">
        <v>28.65</v>
      </c>
      <c r="T90">
        <v>2652.97</v>
      </c>
      <c r="U90">
        <v>0.8100000000000001</v>
      </c>
      <c r="V90">
        <v>0.92</v>
      </c>
      <c r="W90">
        <v>0.09</v>
      </c>
      <c r="X90">
        <v>0.15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8.3432</v>
      </c>
      <c r="E91">
        <v>11.99</v>
      </c>
      <c r="F91">
        <v>8.82</v>
      </c>
      <c r="G91">
        <v>105.88</v>
      </c>
      <c r="H91">
        <v>1.29</v>
      </c>
      <c r="I91">
        <v>5</v>
      </c>
      <c r="J91">
        <v>320.46</v>
      </c>
      <c r="K91">
        <v>60.56</v>
      </c>
      <c r="L91">
        <v>23.25</v>
      </c>
      <c r="M91">
        <v>3</v>
      </c>
      <c r="N91">
        <v>96.65000000000001</v>
      </c>
      <c r="O91">
        <v>39757.13</v>
      </c>
      <c r="P91">
        <v>128.89</v>
      </c>
      <c r="Q91">
        <v>453.17</v>
      </c>
      <c r="R91">
        <v>33.96</v>
      </c>
      <c r="S91">
        <v>28.65</v>
      </c>
      <c r="T91">
        <v>1961.96</v>
      </c>
      <c r="U91">
        <v>0.84</v>
      </c>
      <c r="V91">
        <v>0.92</v>
      </c>
      <c r="W91">
        <v>0.09</v>
      </c>
      <c r="X91">
        <v>0.1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8.3399</v>
      </c>
      <c r="E92">
        <v>11.99</v>
      </c>
      <c r="F92">
        <v>8.83</v>
      </c>
      <c r="G92">
        <v>105.94</v>
      </c>
      <c r="H92">
        <v>1.3</v>
      </c>
      <c r="I92">
        <v>5</v>
      </c>
      <c r="J92">
        <v>321.02</v>
      </c>
      <c r="K92">
        <v>60.56</v>
      </c>
      <c r="L92">
        <v>23.5</v>
      </c>
      <c r="M92">
        <v>3</v>
      </c>
      <c r="N92">
        <v>96.97</v>
      </c>
      <c r="O92">
        <v>39826.95</v>
      </c>
      <c r="P92">
        <v>129.05</v>
      </c>
      <c r="Q92">
        <v>453.19</v>
      </c>
      <c r="R92">
        <v>34.15</v>
      </c>
      <c r="S92">
        <v>28.65</v>
      </c>
      <c r="T92">
        <v>2055.71</v>
      </c>
      <c r="U92">
        <v>0.84</v>
      </c>
      <c r="V92">
        <v>0.92</v>
      </c>
      <c r="W92">
        <v>0.09</v>
      </c>
      <c r="X92">
        <v>0.11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8.331799999999999</v>
      </c>
      <c r="E93">
        <v>12</v>
      </c>
      <c r="F93">
        <v>8.84</v>
      </c>
      <c r="G93">
        <v>106.08</v>
      </c>
      <c r="H93">
        <v>1.32</v>
      </c>
      <c r="I93">
        <v>5</v>
      </c>
      <c r="J93">
        <v>321.59</v>
      </c>
      <c r="K93">
        <v>60.56</v>
      </c>
      <c r="L93">
        <v>23.75</v>
      </c>
      <c r="M93">
        <v>3</v>
      </c>
      <c r="N93">
        <v>97.28</v>
      </c>
      <c r="O93">
        <v>39896.91</v>
      </c>
      <c r="P93">
        <v>129.42</v>
      </c>
      <c r="Q93">
        <v>453.17</v>
      </c>
      <c r="R93">
        <v>34.6</v>
      </c>
      <c r="S93">
        <v>28.65</v>
      </c>
      <c r="T93">
        <v>2281.46</v>
      </c>
      <c r="U93">
        <v>0.83</v>
      </c>
      <c r="V93">
        <v>0.92</v>
      </c>
      <c r="W93">
        <v>0.09</v>
      </c>
      <c r="X93">
        <v>0.12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8.335800000000001</v>
      </c>
      <c r="E94">
        <v>12</v>
      </c>
      <c r="F94">
        <v>8.83</v>
      </c>
      <c r="G94">
        <v>106.01</v>
      </c>
      <c r="H94">
        <v>1.33</v>
      </c>
      <c r="I94">
        <v>5</v>
      </c>
      <c r="J94">
        <v>322.16</v>
      </c>
      <c r="K94">
        <v>60.56</v>
      </c>
      <c r="L94">
        <v>24</v>
      </c>
      <c r="M94">
        <v>3</v>
      </c>
      <c r="N94">
        <v>97.59999999999999</v>
      </c>
      <c r="O94">
        <v>39967.02</v>
      </c>
      <c r="P94">
        <v>129.54</v>
      </c>
      <c r="Q94">
        <v>453.17</v>
      </c>
      <c r="R94">
        <v>34.29</v>
      </c>
      <c r="S94">
        <v>28.65</v>
      </c>
      <c r="T94">
        <v>2124.51</v>
      </c>
      <c r="U94">
        <v>0.84</v>
      </c>
      <c r="V94">
        <v>0.92</v>
      </c>
      <c r="W94">
        <v>0.09</v>
      </c>
      <c r="X94">
        <v>0.11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8.3385</v>
      </c>
      <c r="E95">
        <v>11.99</v>
      </c>
      <c r="F95">
        <v>8.83</v>
      </c>
      <c r="G95">
        <v>105.96</v>
      </c>
      <c r="H95">
        <v>1.34</v>
      </c>
      <c r="I95">
        <v>5</v>
      </c>
      <c r="J95">
        <v>322.73</v>
      </c>
      <c r="K95">
        <v>60.56</v>
      </c>
      <c r="L95">
        <v>24.25</v>
      </c>
      <c r="M95">
        <v>3</v>
      </c>
      <c r="N95">
        <v>97.92</v>
      </c>
      <c r="O95">
        <v>40037.28</v>
      </c>
      <c r="P95">
        <v>129.68</v>
      </c>
      <c r="Q95">
        <v>453.17</v>
      </c>
      <c r="R95">
        <v>34.17</v>
      </c>
      <c r="S95">
        <v>28.65</v>
      </c>
      <c r="T95">
        <v>2064.1</v>
      </c>
      <c r="U95">
        <v>0.84</v>
      </c>
      <c r="V95">
        <v>0.92</v>
      </c>
      <c r="W95">
        <v>0.09</v>
      </c>
      <c r="X95">
        <v>0.11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8.3391</v>
      </c>
      <c r="E96">
        <v>11.99</v>
      </c>
      <c r="F96">
        <v>8.83</v>
      </c>
      <c r="G96">
        <v>105.95</v>
      </c>
      <c r="H96">
        <v>1.35</v>
      </c>
      <c r="I96">
        <v>5</v>
      </c>
      <c r="J96">
        <v>323.3</v>
      </c>
      <c r="K96">
        <v>60.56</v>
      </c>
      <c r="L96">
        <v>24.5</v>
      </c>
      <c r="M96">
        <v>3</v>
      </c>
      <c r="N96">
        <v>98.23999999999999</v>
      </c>
      <c r="O96">
        <v>40107.81</v>
      </c>
      <c r="P96">
        <v>129.74</v>
      </c>
      <c r="Q96">
        <v>453.17</v>
      </c>
      <c r="R96">
        <v>34.14</v>
      </c>
      <c r="S96">
        <v>28.65</v>
      </c>
      <c r="T96">
        <v>2049.28</v>
      </c>
      <c r="U96">
        <v>0.84</v>
      </c>
      <c r="V96">
        <v>0.92</v>
      </c>
      <c r="W96">
        <v>0.09</v>
      </c>
      <c r="X96">
        <v>0.11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8.342000000000001</v>
      </c>
      <c r="E97">
        <v>11.99</v>
      </c>
      <c r="F97">
        <v>8.83</v>
      </c>
      <c r="G97">
        <v>105.9</v>
      </c>
      <c r="H97">
        <v>1.36</v>
      </c>
      <c r="I97">
        <v>5</v>
      </c>
      <c r="J97">
        <v>323.87</v>
      </c>
      <c r="K97">
        <v>60.56</v>
      </c>
      <c r="L97">
        <v>24.75</v>
      </c>
      <c r="M97">
        <v>3</v>
      </c>
      <c r="N97">
        <v>98.56999999999999</v>
      </c>
      <c r="O97">
        <v>40178.37</v>
      </c>
      <c r="P97">
        <v>129.47</v>
      </c>
      <c r="Q97">
        <v>453.17</v>
      </c>
      <c r="R97">
        <v>33.94</v>
      </c>
      <c r="S97">
        <v>28.65</v>
      </c>
      <c r="T97">
        <v>1948.62</v>
      </c>
      <c r="U97">
        <v>0.84</v>
      </c>
      <c r="V97">
        <v>0.92</v>
      </c>
      <c r="W97">
        <v>0.09</v>
      </c>
      <c r="X97">
        <v>0.1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8.3544</v>
      </c>
      <c r="E98">
        <v>11.97</v>
      </c>
      <c r="F98">
        <v>8.81</v>
      </c>
      <c r="G98">
        <v>105.69</v>
      </c>
      <c r="H98">
        <v>1.37</v>
      </c>
      <c r="I98">
        <v>5</v>
      </c>
      <c r="J98">
        <v>324.44</v>
      </c>
      <c r="K98">
        <v>60.56</v>
      </c>
      <c r="L98">
        <v>25</v>
      </c>
      <c r="M98">
        <v>3</v>
      </c>
      <c r="N98">
        <v>98.89</v>
      </c>
      <c r="O98">
        <v>40249.08</v>
      </c>
      <c r="P98">
        <v>129.3</v>
      </c>
      <c r="Q98">
        <v>453.17</v>
      </c>
      <c r="R98">
        <v>33.31</v>
      </c>
      <c r="S98">
        <v>28.65</v>
      </c>
      <c r="T98">
        <v>1635.69</v>
      </c>
      <c r="U98">
        <v>0.86</v>
      </c>
      <c r="V98">
        <v>0.92</v>
      </c>
      <c r="W98">
        <v>0.09</v>
      </c>
      <c r="X98">
        <v>0.09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8.3546</v>
      </c>
      <c r="E99">
        <v>11.97</v>
      </c>
      <c r="F99">
        <v>8.81</v>
      </c>
      <c r="G99">
        <v>105.69</v>
      </c>
      <c r="H99">
        <v>1.38</v>
      </c>
      <c r="I99">
        <v>5</v>
      </c>
      <c r="J99">
        <v>325.02</v>
      </c>
      <c r="K99">
        <v>60.56</v>
      </c>
      <c r="L99">
        <v>25.25</v>
      </c>
      <c r="M99">
        <v>3</v>
      </c>
      <c r="N99">
        <v>99.20999999999999</v>
      </c>
      <c r="O99">
        <v>40319.95</v>
      </c>
      <c r="P99">
        <v>129.18</v>
      </c>
      <c r="Q99">
        <v>453.21</v>
      </c>
      <c r="R99">
        <v>33.43</v>
      </c>
      <c r="S99">
        <v>28.65</v>
      </c>
      <c r="T99">
        <v>1693.52</v>
      </c>
      <c r="U99">
        <v>0.86</v>
      </c>
      <c r="V99">
        <v>0.92</v>
      </c>
      <c r="W99">
        <v>0.09</v>
      </c>
      <c r="X99">
        <v>0.09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8.3451</v>
      </c>
      <c r="E100">
        <v>11.98</v>
      </c>
      <c r="F100">
        <v>8.82</v>
      </c>
      <c r="G100">
        <v>105.85</v>
      </c>
      <c r="H100">
        <v>1.4</v>
      </c>
      <c r="I100">
        <v>5</v>
      </c>
      <c r="J100">
        <v>325.59</v>
      </c>
      <c r="K100">
        <v>60.56</v>
      </c>
      <c r="L100">
        <v>25.5</v>
      </c>
      <c r="M100">
        <v>3</v>
      </c>
      <c r="N100">
        <v>99.54000000000001</v>
      </c>
      <c r="O100">
        <v>40390.96</v>
      </c>
      <c r="P100">
        <v>129.35</v>
      </c>
      <c r="Q100">
        <v>453.17</v>
      </c>
      <c r="R100">
        <v>33.92</v>
      </c>
      <c r="S100">
        <v>28.65</v>
      </c>
      <c r="T100">
        <v>1940.24</v>
      </c>
      <c r="U100">
        <v>0.84</v>
      </c>
      <c r="V100">
        <v>0.92</v>
      </c>
      <c r="W100">
        <v>0.09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8.3291</v>
      </c>
      <c r="E101">
        <v>12.01</v>
      </c>
      <c r="F101">
        <v>8.84</v>
      </c>
      <c r="G101">
        <v>106.13</v>
      </c>
      <c r="H101">
        <v>1.41</v>
      </c>
      <c r="I101">
        <v>5</v>
      </c>
      <c r="J101">
        <v>326.17</v>
      </c>
      <c r="K101">
        <v>60.56</v>
      </c>
      <c r="L101">
        <v>25.75</v>
      </c>
      <c r="M101">
        <v>3</v>
      </c>
      <c r="N101">
        <v>99.87</v>
      </c>
      <c r="O101">
        <v>40462.13</v>
      </c>
      <c r="P101">
        <v>129.45</v>
      </c>
      <c r="Q101">
        <v>453.17</v>
      </c>
      <c r="R101">
        <v>34.73</v>
      </c>
      <c r="S101">
        <v>28.65</v>
      </c>
      <c r="T101">
        <v>2345.19</v>
      </c>
      <c r="U101">
        <v>0.82</v>
      </c>
      <c r="V101">
        <v>0.92</v>
      </c>
      <c r="W101">
        <v>0.09</v>
      </c>
      <c r="X101">
        <v>0.12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8.336600000000001</v>
      </c>
      <c r="E102">
        <v>12</v>
      </c>
      <c r="F102">
        <v>8.83</v>
      </c>
      <c r="G102">
        <v>106</v>
      </c>
      <c r="H102">
        <v>1.42</v>
      </c>
      <c r="I102">
        <v>5</v>
      </c>
      <c r="J102">
        <v>326.75</v>
      </c>
      <c r="K102">
        <v>60.56</v>
      </c>
      <c r="L102">
        <v>26</v>
      </c>
      <c r="M102">
        <v>3</v>
      </c>
      <c r="N102">
        <v>100.2</v>
      </c>
      <c r="O102">
        <v>40533.46</v>
      </c>
      <c r="P102">
        <v>128.82</v>
      </c>
      <c r="Q102">
        <v>453.17</v>
      </c>
      <c r="R102">
        <v>34.29</v>
      </c>
      <c r="S102">
        <v>28.65</v>
      </c>
      <c r="T102">
        <v>2126.53</v>
      </c>
      <c r="U102">
        <v>0.84</v>
      </c>
      <c r="V102">
        <v>0.92</v>
      </c>
      <c r="W102">
        <v>0.09</v>
      </c>
      <c r="X102">
        <v>0.11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8.3399</v>
      </c>
      <c r="E103">
        <v>11.99</v>
      </c>
      <c r="F103">
        <v>8.83</v>
      </c>
      <c r="G103">
        <v>105.94</v>
      </c>
      <c r="H103">
        <v>1.43</v>
      </c>
      <c r="I103">
        <v>5</v>
      </c>
      <c r="J103">
        <v>327.33</v>
      </c>
      <c r="K103">
        <v>60.56</v>
      </c>
      <c r="L103">
        <v>26.25</v>
      </c>
      <c r="M103">
        <v>2</v>
      </c>
      <c r="N103">
        <v>100.52</v>
      </c>
      <c r="O103">
        <v>40604.94</v>
      </c>
      <c r="P103">
        <v>128.31</v>
      </c>
      <c r="Q103">
        <v>453.17</v>
      </c>
      <c r="R103">
        <v>34.12</v>
      </c>
      <c r="S103">
        <v>28.65</v>
      </c>
      <c r="T103">
        <v>2040.55</v>
      </c>
      <c r="U103">
        <v>0.84</v>
      </c>
      <c r="V103">
        <v>0.92</v>
      </c>
      <c r="W103">
        <v>0.09</v>
      </c>
      <c r="X103">
        <v>0.11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8.335800000000001</v>
      </c>
      <c r="E104">
        <v>12</v>
      </c>
      <c r="F104">
        <v>8.83</v>
      </c>
      <c r="G104">
        <v>106.01</v>
      </c>
      <c r="H104">
        <v>1.44</v>
      </c>
      <c r="I104">
        <v>5</v>
      </c>
      <c r="J104">
        <v>327.91</v>
      </c>
      <c r="K104">
        <v>60.56</v>
      </c>
      <c r="L104">
        <v>26.5</v>
      </c>
      <c r="M104">
        <v>2</v>
      </c>
      <c r="N104">
        <v>100.86</v>
      </c>
      <c r="O104">
        <v>40676.58</v>
      </c>
      <c r="P104">
        <v>128.7</v>
      </c>
      <c r="Q104">
        <v>453.17</v>
      </c>
      <c r="R104">
        <v>34.31</v>
      </c>
      <c r="S104">
        <v>28.65</v>
      </c>
      <c r="T104">
        <v>2132.7</v>
      </c>
      <c r="U104">
        <v>0.84</v>
      </c>
      <c r="V104">
        <v>0.92</v>
      </c>
      <c r="W104">
        <v>0.09</v>
      </c>
      <c r="X104">
        <v>0.11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8.3283</v>
      </c>
      <c r="E105">
        <v>12.01</v>
      </c>
      <c r="F105">
        <v>8.85</v>
      </c>
      <c r="G105">
        <v>106.14</v>
      </c>
      <c r="H105">
        <v>1.45</v>
      </c>
      <c r="I105">
        <v>5</v>
      </c>
      <c r="J105">
        <v>328.49</v>
      </c>
      <c r="K105">
        <v>60.56</v>
      </c>
      <c r="L105">
        <v>26.75</v>
      </c>
      <c r="M105">
        <v>2</v>
      </c>
      <c r="N105">
        <v>101.19</v>
      </c>
      <c r="O105">
        <v>40748.37</v>
      </c>
      <c r="P105">
        <v>127.78</v>
      </c>
      <c r="Q105">
        <v>453.17</v>
      </c>
      <c r="R105">
        <v>34.66</v>
      </c>
      <c r="S105">
        <v>28.65</v>
      </c>
      <c r="T105">
        <v>2310.71</v>
      </c>
      <c r="U105">
        <v>0.83</v>
      </c>
      <c r="V105">
        <v>0.92</v>
      </c>
      <c r="W105">
        <v>0.09</v>
      </c>
      <c r="X105">
        <v>0.12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8.334300000000001</v>
      </c>
      <c r="E106">
        <v>12</v>
      </c>
      <c r="F106">
        <v>8.84</v>
      </c>
      <c r="G106">
        <v>106.04</v>
      </c>
      <c r="H106">
        <v>1.46</v>
      </c>
      <c r="I106">
        <v>5</v>
      </c>
      <c r="J106">
        <v>329.08</v>
      </c>
      <c r="K106">
        <v>60.56</v>
      </c>
      <c r="L106">
        <v>27</v>
      </c>
      <c r="M106">
        <v>1</v>
      </c>
      <c r="N106">
        <v>101.52</v>
      </c>
      <c r="O106">
        <v>40820.32</v>
      </c>
      <c r="P106">
        <v>127.11</v>
      </c>
      <c r="Q106">
        <v>453.24</v>
      </c>
      <c r="R106">
        <v>34.27</v>
      </c>
      <c r="S106">
        <v>28.65</v>
      </c>
      <c r="T106">
        <v>2114.31</v>
      </c>
      <c r="U106">
        <v>0.84</v>
      </c>
      <c r="V106">
        <v>0.92</v>
      </c>
      <c r="W106">
        <v>0.09</v>
      </c>
      <c r="X106">
        <v>0.12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8.335599999999999</v>
      </c>
      <c r="E107">
        <v>12</v>
      </c>
      <c r="F107">
        <v>8.83</v>
      </c>
      <c r="G107">
        <v>106.01</v>
      </c>
      <c r="H107">
        <v>1.47</v>
      </c>
      <c r="I107">
        <v>5</v>
      </c>
      <c r="J107">
        <v>329.66</v>
      </c>
      <c r="K107">
        <v>60.56</v>
      </c>
      <c r="L107">
        <v>27.25</v>
      </c>
      <c r="M107">
        <v>1</v>
      </c>
      <c r="N107">
        <v>101.86</v>
      </c>
      <c r="O107">
        <v>40892.44</v>
      </c>
      <c r="P107">
        <v>127.06</v>
      </c>
      <c r="Q107">
        <v>453.23</v>
      </c>
      <c r="R107">
        <v>34.21</v>
      </c>
      <c r="S107">
        <v>28.65</v>
      </c>
      <c r="T107">
        <v>2084.13</v>
      </c>
      <c r="U107">
        <v>0.84</v>
      </c>
      <c r="V107">
        <v>0.92</v>
      </c>
      <c r="W107">
        <v>0.09</v>
      </c>
      <c r="X107">
        <v>0.11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8.336399999999999</v>
      </c>
      <c r="E108">
        <v>12</v>
      </c>
      <c r="F108">
        <v>8.83</v>
      </c>
      <c r="G108">
        <v>106</v>
      </c>
      <c r="H108">
        <v>1.48</v>
      </c>
      <c r="I108">
        <v>5</v>
      </c>
      <c r="J108">
        <v>330.25</v>
      </c>
      <c r="K108">
        <v>60.56</v>
      </c>
      <c r="L108">
        <v>27.5</v>
      </c>
      <c r="M108">
        <v>1</v>
      </c>
      <c r="N108">
        <v>102.19</v>
      </c>
      <c r="O108">
        <v>40964.71</v>
      </c>
      <c r="P108">
        <v>127.05</v>
      </c>
      <c r="Q108">
        <v>453.23</v>
      </c>
      <c r="R108">
        <v>34.22</v>
      </c>
      <c r="S108">
        <v>28.65</v>
      </c>
      <c r="T108">
        <v>2088.54</v>
      </c>
      <c r="U108">
        <v>0.84</v>
      </c>
      <c r="V108">
        <v>0.92</v>
      </c>
      <c r="W108">
        <v>0.09</v>
      </c>
      <c r="X108">
        <v>0.11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8.3362</v>
      </c>
      <c r="E109">
        <v>12</v>
      </c>
      <c r="F109">
        <v>8.83</v>
      </c>
      <c r="G109">
        <v>106</v>
      </c>
      <c r="H109">
        <v>1.49</v>
      </c>
      <c r="I109">
        <v>5</v>
      </c>
      <c r="J109">
        <v>330.83</v>
      </c>
      <c r="K109">
        <v>60.56</v>
      </c>
      <c r="L109">
        <v>27.75</v>
      </c>
      <c r="M109">
        <v>1</v>
      </c>
      <c r="N109">
        <v>102.53</v>
      </c>
      <c r="O109">
        <v>41037.15</v>
      </c>
      <c r="P109">
        <v>126.99</v>
      </c>
      <c r="Q109">
        <v>453.23</v>
      </c>
      <c r="R109">
        <v>34.24</v>
      </c>
      <c r="S109">
        <v>28.65</v>
      </c>
      <c r="T109">
        <v>2099.52</v>
      </c>
      <c r="U109">
        <v>0.84</v>
      </c>
      <c r="V109">
        <v>0.92</v>
      </c>
      <c r="W109">
        <v>0.09</v>
      </c>
      <c r="X109">
        <v>0.11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8.334899999999999</v>
      </c>
      <c r="E110">
        <v>12</v>
      </c>
      <c r="F110">
        <v>8.84</v>
      </c>
      <c r="G110">
        <v>106.03</v>
      </c>
      <c r="H110">
        <v>1.51</v>
      </c>
      <c r="I110">
        <v>5</v>
      </c>
      <c r="J110">
        <v>331.42</v>
      </c>
      <c r="K110">
        <v>60.56</v>
      </c>
      <c r="L110">
        <v>28</v>
      </c>
      <c r="M110">
        <v>0</v>
      </c>
      <c r="N110">
        <v>102.87</v>
      </c>
      <c r="O110">
        <v>41109.75</v>
      </c>
      <c r="P110">
        <v>127.17</v>
      </c>
      <c r="Q110">
        <v>453.23</v>
      </c>
      <c r="R110">
        <v>34.25</v>
      </c>
      <c r="S110">
        <v>28.65</v>
      </c>
      <c r="T110">
        <v>2104.85</v>
      </c>
      <c r="U110">
        <v>0.84</v>
      </c>
      <c r="V110">
        <v>0.92</v>
      </c>
      <c r="W110">
        <v>0.09</v>
      </c>
      <c r="X110">
        <v>0.12</v>
      </c>
      <c r="Y110">
        <v>1</v>
      </c>
      <c r="Z1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8.0893</v>
      </c>
      <c r="E2">
        <v>12.36</v>
      </c>
      <c r="F2">
        <v>9.960000000000001</v>
      </c>
      <c r="G2">
        <v>13.57</v>
      </c>
      <c r="H2">
        <v>0.28</v>
      </c>
      <c r="I2">
        <v>44</v>
      </c>
      <c r="J2">
        <v>61.76</v>
      </c>
      <c r="K2">
        <v>28.92</v>
      </c>
      <c r="L2">
        <v>1</v>
      </c>
      <c r="M2">
        <v>42</v>
      </c>
      <c r="N2">
        <v>6.84</v>
      </c>
      <c r="O2">
        <v>7851.41</v>
      </c>
      <c r="P2">
        <v>59.06</v>
      </c>
      <c r="Q2">
        <v>453.18</v>
      </c>
      <c r="R2">
        <v>70.77</v>
      </c>
      <c r="S2">
        <v>28.65</v>
      </c>
      <c r="T2">
        <v>20170.68</v>
      </c>
      <c r="U2">
        <v>0.4</v>
      </c>
      <c r="V2">
        <v>0.82</v>
      </c>
      <c r="W2">
        <v>0.15</v>
      </c>
      <c r="X2">
        <v>1.23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8.418699999999999</v>
      </c>
      <c r="E3">
        <v>11.88</v>
      </c>
      <c r="F3">
        <v>9.619999999999999</v>
      </c>
      <c r="G3">
        <v>17.5</v>
      </c>
      <c r="H3">
        <v>0.35</v>
      </c>
      <c r="I3">
        <v>33</v>
      </c>
      <c r="J3">
        <v>62.05</v>
      </c>
      <c r="K3">
        <v>28.92</v>
      </c>
      <c r="L3">
        <v>1.25</v>
      </c>
      <c r="M3">
        <v>31</v>
      </c>
      <c r="N3">
        <v>6.88</v>
      </c>
      <c r="O3">
        <v>7887.12</v>
      </c>
      <c r="P3">
        <v>55.44</v>
      </c>
      <c r="Q3">
        <v>453.21</v>
      </c>
      <c r="R3">
        <v>60.03</v>
      </c>
      <c r="S3">
        <v>28.65</v>
      </c>
      <c r="T3">
        <v>14856.1</v>
      </c>
      <c r="U3">
        <v>0.48</v>
      </c>
      <c r="V3">
        <v>0.84</v>
      </c>
      <c r="W3">
        <v>0.13</v>
      </c>
      <c r="X3">
        <v>0.9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8.6356</v>
      </c>
      <c r="E4">
        <v>11.58</v>
      </c>
      <c r="F4">
        <v>9.42</v>
      </c>
      <c r="G4">
        <v>21.75</v>
      </c>
      <c r="H4">
        <v>0.42</v>
      </c>
      <c r="I4">
        <v>26</v>
      </c>
      <c r="J4">
        <v>62.34</v>
      </c>
      <c r="K4">
        <v>28.92</v>
      </c>
      <c r="L4">
        <v>1.5</v>
      </c>
      <c r="M4">
        <v>24</v>
      </c>
      <c r="N4">
        <v>6.92</v>
      </c>
      <c r="O4">
        <v>7922.85</v>
      </c>
      <c r="P4">
        <v>52.12</v>
      </c>
      <c r="Q4">
        <v>453.2</v>
      </c>
      <c r="R4">
        <v>54</v>
      </c>
      <c r="S4">
        <v>28.65</v>
      </c>
      <c r="T4">
        <v>11874.4</v>
      </c>
      <c r="U4">
        <v>0.53</v>
      </c>
      <c r="V4">
        <v>0.86</v>
      </c>
      <c r="W4">
        <v>0.11</v>
      </c>
      <c r="X4">
        <v>0.7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8.738899999999999</v>
      </c>
      <c r="E5">
        <v>11.44</v>
      </c>
      <c r="F5">
        <v>9.34</v>
      </c>
      <c r="G5">
        <v>25.48</v>
      </c>
      <c r="H5">
        <v>0.49</v>
      </c>
      <c r="I5">
        <v>22</v>
      </c>
      <c r="J5">
        <v>62.63</v>
      </c>
      <c r="K5">
        <v>28.92</v>
      </c>
      <c r="L5">
        <v>1.75</v>
      </c>
      <c r="M5">
        <v>18</v>
      </c>
      <c r="N5">
        <v>6.96</v>
      </c>
      <c r="O5">
        <v>7958.6</v>
      </c>
      <c r="P5">
        <v>49.76</v>
      </c>
      <c r="Q5">
        <v>453.19</v>
      </c>
      <c r="R5">
        <v>50.8</v>
      </c>
      <c r="S5">
        <v>28.65</v>
      </c>
      <c r="T5">
        <v>10296.66</v>
      </c>
      <c r="U5">
        <v>0.5600000000000001</v>
      </c>
      <c r="V5">
        <v>0.87</v>
      </c>
      <c r="W5">
        <v>0.12</v>
      </c>
      <c r="X5">
        <v>0.62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8.7966</v>
      </c>
      <c r="E6">
        <v>11.37</v>
      </c>
      <c r="F6">
        <v>9.289999999999999</v>
      </c>
      <c r="G6">
        <v>27.88</v>
      </c>
      <c r="H6">
        <v>0.55</v>
      </c>
      <c r="I6">
        <v>20</v>
      </c>
      <c r="J6">
        <v>62.92</v>
      </c>
      <c r="K6">
        <v>28.92</v>
      </c>
      <c r="L6">
        <v>2</v>
      </c>
      <c r="M6">
        <v>3</v>
      </c>
      <c r="N6">
        <v>7</v>
      </c>
      <c r="O6">
        <v>7994.37</v>
      </c>
      <c r="P6">
        <v>48.79</v>
      </c>
      <c r="Q6">
        <v>453.25</v>
      </c>
      <c r="R6">
        <v>48.77</v>
      </c>
      <c r="S6">
        <v>28.65</v>
      </c>
      <c r="T6">
        <v>9287.51</v>
      </c>
      <c r="U6">
        <v>0.59</v>
      </c>
      <c r="V6">
        <v>0.87</v>
      </c>
      <c r="W6">
        <v>0.13</v>
      </c>
      <c r="X6">
        <v>0.57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8.790100000000001</v>
      </c>
      <c r="E7">
        <v>11.38</v>
      </c>
      <c r="F7">
        <v>9.300000000000001</v>
      </c>
      <c r="G7">
        <v>27.91</v>
      </c>
      <c r="H7">
        <v>0.62</v>
      </c>
      <c r="I7">
        <v>20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48.77</v>
      </c>
      <c r="Q7">
        <v>453.19</v>
      </c>
      <c r="R7">
        <v>48.79</v>
      </c>
      <c r="S7">
        <v>28.65</v>
      </c>
      <c r="T7">
        <v>9301.719999999999</v>
      </c>
      <c r="U7">
        <v>0.59</v>
      </c>
      <c r="V7">
        <v>0.87</v>
      </c>
      <c r="W7">
        <v>0.14</v>
      </c>
      <c r="X7">
        <v>0.58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5.5614</v>
      </c>
      <c r="E2">
        <v>17.98</v>
      </c>
      <c r="F2">
        <v>11.91</v>
      </c>
      <c r="G2">
        <v>6.56</v>
      </c>
      <c r="H2">
        <v>0.11</v>
      </c>
      <c r="I2">
        <v>109</v>
      </c>
      <c r="J2">
        <v>167.88</v>
      </c>
      <c r="K2">
        <v>51.39</v>
      </c>
      <c r="L2">
        <v>1</v>
      </c>
      <c r="M2">
        <v>107</v>
      </c>
      <c r="N2">
        <v>30.49</v>
      </c>
      <c r="O2">
        <v>20939.59</v>
      </c>
      <c r="P2">
        <v>149.32</v>
      </c>
      <c r="Q2">
        <v>453.26</v>
      </c>
      <c r="R2">
        <v>135.18</v>
      </c>
      <c r="S2">
        <v>28.65</v>
      </c>
      <c r="T2">
        <v>52050.72</v>
      </c>
      <c r="U2">
        <v>0.21</v>
      </c>
      <c r="V2">
        <v>0.68</v>
      </c>
      <c r="W2">
        <v>0.25</v>
      </c>
      <c r="X2">
        <v>3.19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6.1791</v>
      </c>
      <c r="E3">
        <v>16.18</v>
      </c>
      <c r="F3">
        <v>11.07</v>
      </c>
      <c r="G3">
        <v>8.199999999999999</v>
      </c>
      <c r="H3">
        <v>0.13</v>
      </c>
      <c r="I3">
        <v>81</v>
      </c>
      <c r="J3">
        <v>168.25</v>
      </c>
      <c r="K3">
        <v>51.39</v>
      </c>
      <c r="L3">
        <v>1.25</v>
      </c>
      <c r="M3">
        <v>79</v>
      </c>
      <c r="N3">
        <v>30.6</v>
      </c>
      <c r="O3">
        <v>20984.25</v>
      </c>
      <c r="P3">
        <v>138.01</v>
      </c>
      <c r="Q3">
        <v>453.28</v>
      </c>
      <c r="R3">
        <v>107.44</v>
      </c>
      <c r="S3">
        <v>28.65</v>
      </c>
      <c r="T3">
        <v>38318.12</v>
      </c>
      <c r="U3">
        <v>0.27</v>
      </c>
      <c r="V3">
        <v>0.73</v>
      </c>
      <c r="W3">
        <v>0.2</v>
      </c>
      <c r="X3">
        <v>2.34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6.6268</v>
      </c>
      <c r="E4">
        <v>15.09</v>
      </c>
      <c r="F4">
        <v>10.55</v>
      </c>
      <c r="G4">
        <v>9.890000000000001</v>
      </c>
      <c r="H4">
        <v>0.16</v>
      </c>
      <c r="I4">
        <v>64</v>
      </c>
      <c r="J4">
        <v>168.61</v>
      </c>
      <c r="K4">
        <v>51.39</v>
      </c>
      <c r="L4">
        <v>1.5</v>
      </c>
      <c r="M4">
        <v>62</v>
      </c>
      <c r="N4">
        <v>30.71</v>
      </c>
      <c r="O4">
        <v>21028.94</v>
      </c>
      <c r="P4">
        <v>130.98</v>
      </c>
      <c r="Q4">
        <v>453.21</v>
      </c>
      <c r="R4">
        <v>90.28</v>
      </c>
      <c r="S4">
        <v>28.65</v>
      </c>
      <c r="T4">
        <v>29827.43</v>
      </c>
      <c r="U4">
        <v>0.32</v>
      </c>
      <c r="V4">
        <v>0.77</v>
      </c>
      <c r="W4">
        <v>0.18</v>
      </c>
      <c r="X4">
        <v>1.83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6.9448</v>
      </c>
      <c r="E5">
        <v>14.4</v>
      </c>
      <c r="F5">
        <v>10.23</v>
      </c>
      <c r="G5">
        <v>11.58</v>
      </c>
      <c r="H5">
        <v>0.18</v>
      </c>
      <c r="I5">
        <v>53</v>
      </c>
      <c r="J5">
        <v>168.97</v>
      </c>
      <c r="K5">
        <v>51.39</v>
      </c>
      <c r="L5">
        <v>1.75</v>
      </c>
      <c r="M5">
        <v>51</v>
      </c>
      <c r="N5">
        <v>30.83</v>
      </c>
      <c r="O5">
        <v>21073.68</v>
      </c>
      <c r="P5">
        <v>126.41</v>
      </c>
      <c r="Q5">
        <v>453.25</v>
      </c>
      <c r="R5">
        <v>79.95</v>
      </c>
      <c r="S5">
        <v>28.65</v>
      </c>
      <c r="T5">
        <v>24714.85</v>
      </c>
      <c r="U5">
        <v>0.36</v>
      </c>
      <c r="V5">
        <v>0.79</v>
      </c>
      <c r="W5">
        <v>0.17</v>
      </c>
      <c r="X5">
        <v>1.51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7.1707</v>
      </c>
      <c r="E6">
        <v>13.95</v>
      </c>
      <c r="F6">
        <v>10.01</v>
      </c>
      <c r="G6">
        <v>13.06</v>
      </c>
      <c r="H6">
        <v>0.21</v>
      </c>
      <c r="I6">
        <v>46</v>
      </c>
      <c r="J6">
        <v>169.33</v>
      </c>
      <c r="K6">
        <v>51.39</v>
      </c>
      <c r="L6">
        <v>2</v>
      </c>
      <c r="M6">
        <v>44</v>
      </c>
      <c r="N6">
        <v>30.94</v>
      </c>
      <c r="O6">
        <v>21118.46</v>
      </c>
      <c r="P6">
        <v>123.21</v>
      </c>
      <c r="Q6">
        <v>453.25</v>
      </c>
      <c r="R6">
        <v>72.7</v>
      </c>
      <c r="S6">
        <v>28.65</v>
      </c>
      <c r="T6">
        <v>21122.62</v>
      </c>
      <c r="U6">
        <v>0.39</v>
      </c>
      <c r="V6">
        <v>0.8100000000000001</v>
      </c>
      <c r="W6">
        <v>0.15</v>
      </c>
      <c r="X6">
        <v>1.29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7.3734</v>
      </c>
      <c r="E7">
        <v>13.56</v>
      </c>
      <c r="F7">
        <v>9.83</v>
      </c>
      <c r="G7">
        <v>14.75</v>
      </c>
      <c r="H7">
        <v>0.24</v>
      </c>
      <c r="I7">
        <v>40</v>
      </c>
      <c r="J7">
        <v>169.7</v>
      </c>
      <c r="K7">
        <v>51.39</v>
      </c>
      <c r="L7">
        <v>2.25</v>
      </c>
      <c r="M7">
        <v>38</v>
      </c>
      <c r="N7">
        <v>31.05</v>
      </c>
      <c r="O7">
        <v>21163.27</v>
      </c>
      <c r="P7">
        <v>120.38</v>
      </c>
      <c r="Q7">
        <v>453.24</v>
      </c>
      <c r="R7">
        <v>67</v>
      </c>
      <c r="S7">
        <v>28.65</v>
      </c>
      <c r="T7">
        <v>18305.87</v>
      </c>
      <c r="U7">
        <v>0.43</v>
      </c>
      <c r="V7">
        <v>0.83</v>
      </c>
      <c r="W7">
        <v>0.14</v>
      </c>
      <c r="X7">
        <v>1.11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7.5554</v>
      </c>
      <c r="E8">
        <v>13.24</v>
      </c>
      <c r="F8">
        <v>9.68</v>
      </c>
      <c r="G8">
        <v>16.59</v>
      </c>
      <c r="H8">
        <v>0.26</v>
      </c>
      <c r="I8">
        <v>35</v>
      </c>
      <c r="J8">
        <v>170.06</v>
      </c>
      <c r="K8">
        <v>51.39</v>
      </c>
      <c r="L8">
        <v>2.5</v>
      </c>
      <c r="M8">
        <v>33</v>
      </c>
      <c r="N8">
        <v>31.17</v>
      </c>
      <c r="O8">
        <v>21208.12</v>
      </c>
      <c r="P8">
        <v>117.99</v>
      </c>
      <c r="Q8">
        <v>453.23</v>
      </c>
      <c r="R8">
        <v>61.76</v>
      </c>
      <c r="S8">
        <v>28.65</v>
      </c>
      <c r="T8">
        <v>15712.5</v>
      </c>
      <c r="U8">
        <v>0.46</v>
      </c>
      <c r="V8">
        <v>0.84</v>
      </c>
      <c r="W8">
        <v>0.14</v>
      </c>
      <c r="X8">
        <v>0.96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7.6679</v>
      </c>
      <c r="E9">
        <v>13.04</v>
      </c>
      <c r="F9">
        <v>9.58</v>
      </c>
      <c r="G9">
        <v>17.97</v>
      </c>
      <c r="H9">
        <v>0.29</v>
      </c>
      <c r="I9">
        <v>32</v>
      </c>
      <c r="J9">
        <v>170.42</v>
      </c>
      <c r="K9">
        <v>51.39</v>
      </c>
      <c r="L9">
        <v>2.75</v>
      </c>
      <c r="M9">
        <v>30</v>
      </c>
      <c r="N9">
        <v>31.28</v>
      </c>
      <c r="O9">
        <v>21253.01</v>
      </c>
      <c r="P9">
        <v>116.31</v>
      </c>
      <c r="Q9">
        <v>453.19</v>
      </c>
      <c r="R9">
        <v>58.67</v>
      </c>
      <c r="S9">
        <v>28.65</v>
      </c>
      <c r="T9">
        <v>14180.82</v>
      </c>
      <c r="U9">
        <v>0.49</v>
      </c>
      <c r="V9">
        <v>0.85</v>
      </c>
      <c r="W9">
        <v>0.13</v>
      </c>
      <c r="X9">
        <v>0.86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7.8159</v>
      </c>
      <c r="E10">
        <v>12.79</v>
      </c>
      <c r="F10">
        <v>9.44</v>
      </c>
      <c r="G10">
        <v>19.53</v>
      </c>
      <c r="H10">
        <v>0.31</v>
      </c>
      <c r="I10">
        <v>29</v>
      </c>
      <c r="J10">
        <v>170.79</v>
      </c>
      <c r="K10">
        <v>51.39</v>
      </c>
      <c r="L10">
        <v>3</v>
      </c>
      <c r="M10">
        <v>27</v>
      </c>
      <c r="N10">
        <v>31.4</v>
      </c>
      <c r="O10">
        <v>21297.94</v>
      </c>
      <c r="P10">
        <v>113.91</v>
      </c>
      <c r="Q10">
        <v>453.19</v>
      </c>
      <c r="R10">
        <v>53.57</v>
      </c>
      <c r="S10">
        <v>28.65</v>
      </c>
      <c r="T10">
        <v>11645.74</v>
      </c>
      <c r="U10">
        <v>0.53</v>
      </c>
      <c r="V10">
        <v>0.86</v>
      </c>
      <c r="W10">
        <v>0.13</v>
      </c>
      <c r="X10">
        <v>0.72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7.907</v>
      </c>
      <c r="E11">
        <v>12.65</v>
      </c>
      <c r="F11">
        <v>9.390000000000001</v>
      </c>
      <c r="G11">
        <v>21.68</v>
      </c>
      <c r="H11">
        <v>0.34</v>
      </c>
      <c r="I11">
        <v>26</v>
      </c>
      <c r="J11">
        <v>171.15</v>
      </c>
      <c r="K11">
        <v>51.39</v>
      </c>
      <c r="L11">
        <v>3.25</v>
      </c>
      <c r="M11">
        <v>24</v>
      </c>
      <c r="N11">
        <v>31.51</v>
      </c>
      <c r="O11">
        <v>21342.91</v>
      </c>
      <c r="P11">
        <v>112.82</v>
      </c>
      <c r="Q11">
        <v>453.2</v>
      </c>
      <c r="R11">
        <v>53.02</v>
      </c>
      <c r="S11">
        <v>28.65</v>
      </c>
      <c r="T11">
        <v>11385.6</v>
      </c>
      <c r="U11">
        <v>0.54</v>
      </c>
      <c r="V11">
        <v>0.87</v>
      </c>
      <c r="W11">
        <v>0.11</v>
      </c>
      <c r="X11">
        <v>0.67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7.8821</v>
      </c>
      <c r="E12">
        <v>12.69</v>
      </c>
      <c r="F12">
        <v>9.470000000000001</v>
      </c>
      <c r="G12">
        <v>22.72</v>
      </c>
      <c r="H12">
        <v>0.36</v>
      </c>
      <c r="I12">
        <v>25</v>
      </c>
      <c r="J12">
        <v>171.52</v>
      </c>
      <c r="K12">
        <v>51.39</v>
      </c>
      <c r="L12">
        <v>3.5</v>
      </c>
      <c r="M12">
        <v>23</v>
      </c>
      <c r="N12">
        <v>31.63</v>
      </c>
      <c r="O12">
        <v>21387.92</v>
      </c>
      <c r="P12">
        <v>113.27</v>
      </c>
      <c r="Q12">
        <v>453.24</v>
      </c>
      <c r="R12">
        <v>55.05</v>
      </c>
      <c r="S12">
        <v>28.65</v>
      </c>
      <c r="T12">
        <v>12403.85</v>
      </c>
      <c r="U12">
        <v>0.52</v>
      </c>
      <c r="V12">
        <v>0.86</v>
      </c>
      <c r="W12">
        <v>0.12</v>
      </c>
      <c r="X12">
        <v>0.75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7.9791</v>
      </c>
      <c r="E13">
        <v>12.53</v>
      </c>
      <c r="F13">
        <v>9.380000000000001</v>
      </c>
      <c r="G13">
        <v>24.47</v>
      </c>
      <c r="H13">
        <v>0.39</v>
      </c>
      <c r="I13">
        <v>23</v>
      </c>
      <c r="J13">
        <v>171.88</v>
      </c>
      <c r="K13">
        <v>51.39</v>
      </c>
      <c r="L13">
        <v>3.75</v>
      </c>
      <c r="M13">
        <v>21</v>
      </c>
      <c r="N13">
        <v>31.74</v>
      </c>
      <c r="O13">
        <v>21432.96</v>
      </c>
      <c r="P13">
        <v>111.79</v>
      </c>
      <c r="Q13">
        <v>453.17</v>
      </c>
      <c r="R13">
        <v>52.24</v>
      </c>
      <c r="S13">
        <v>28.65</v>
      </c>
      <c r="T13">
        <v>11011.3</v>
      </c>
      <c r="U13">
        <v>0.55</v>
      </c>
      <c r="V13">
        <v>0.87</v>
      </c>
      <c r="W13">
        <v>0.12</v>
      </c>
      <c r="X13">
        <v>0.66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8.0779</v>
      </c>
      <c r="E14">
        <v>12.38</v>
      </c>
      <c r="F14">
        <v>9.300000000000001</v>
      </c>
      <c r="G14">
        <v>26.56</v>
      </c>
      <c r="H14">
        <v>0.41</v>
      </c>
      <c r="I14">
        <v>21</v>
      </c>
      <c r="J14">
        <v>172.25</v>
      </c>
      <c r="K14">
        <v>51.39</v>
      </c>
      <c r="L14">
        <v>4</v>
      </c>
      <c r="M14">
        <v>19</v>
      </c>
      <c r="N14">
        <v>31.86</v>
      </c>
      <c r="O14">
        <v>21478.05</v>
      </c>
      <c r="P14">
        <v>110.13</v>
      </c>
      <c r="Q14">
        <v>453.17</v>
      </c>
      <c r="R14">
        <v>49.35</v>
      </c>
      <c r="S14">
        <v>28.65</v>
      </c>
      <c r="T14">
        <v>9575.23</v>
      </c>
      <c r="U14">
        <v>0.58</v>
      </c>
      <c r="V14">
        <v>0.87</v>
      </c>
      <c r="W14">
        <v>0.11</v>
      </c>
      <c r="X14">
        <v>0.57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8.110099999999999</v>
      </c>
      <c r="E15">
        <v>12.33</v>
      </c>
      <c r="F15">
        <v>9.279999999999999</v>
      </c>
      <c r="G15">
        <v>27.84</v>
      </c>
      <c r="H15">
        <v>0.44</v>
      </c>
      <c r="I15">
        <v>20</v>
      </c>
      <c r="J15">
        <v>172.61</v>
      </c>
      <c r="K15">
        <v>51.39</v>
      </c>
      <c r="L15">
        <v>4.25</v>
      </c>
      <c r="M15">
        <v>18</v>
      </c>
      <c r="N15">
        <v>31.97</v>
      </c>
      <c r="O15">
        <v>21523.17</v>
      </c>
      <c r="P15">
        <v>109.43</v>
      </c>
      <c r="Q15">
        <v>453.17</v>
      </c>
      <c r="R15">
        <v>48.95</v>
      </c>
      <c r="S15">
        <v>28.65</v>
      </c>
      <c r="T15">
        <v>9380.379999999999</v>
      </c>
      <c r="U15">
        <v>0.59</v>
      </c>
      <c r="V15">
        <v>0.88</v>
      </c>
      <c r="W15">
        <v>0.11</v>
      </c>
      <c r="X15">
        <v>0.5600000000000001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8.1586</v>
      </c>
      <c r="E16">
        <v>12.26</v>
      </c>
      <c r="F16">
        <v>9.24</v>
      </c>
      <c r="G16">
        <v>29.18</v>
      </c>
      <c r="H16">
        <v>0.46</v>
      </c>
      <c r="I16">
        <v>19</v>
      </c>
      <c r="J16">
        <v>172.98</v>
      </c>
      <c r="K16">
        <v>51.39</v>
      </c>
      <c r="L16">
        <v>4.5</v>
      </c>
      <c r="M16">
        <v>17</v>
      </c>
      <c r="N16">
        <v>32.09</v>
      </c>
      <c r="O16">
        <v>21568.34</v>
      </c>
      <c r="P16">
        <v>108.54</v>
      </c>
      <c r="Q16">
        <v>453.17</v>
      </c>
      <c r="R16">
        <v>47.56</v>
      </c>
      <c r="S16">
        <v>28.65</v>
      </c>
      <c r="T16">
        <v>8690.450000000001</v>
      </c>
      <c r="U16">
        <v>0.6</v>
      </c>
      <c r="V16">
        <v>0.88</v>
      </c>
      <c r="W16">
        <v>0.11</v>
      </c>
      <c r="X16">
        <v>0.52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8.2057</v>
      </c>
      <c r="E17">
        <v>12.19</v>
      </c>
      <c r="F17">
        <v>9.199999999999999</v>
      </c>
      <c r="G17">
        <v>30.68</v>
      </c>
      <c r="H17">
        <v>0.49</v>
      </c>
      <c r="I17">
        <v>18</v>
      </c>
      <c r="J17">
        <v>173.35</v>
      </c>
      <c r="K17">
        <v>51.39</v>
      </c>
      <c r="L17">
        <v>4.75</v>
      </c>
      <c r="M17">
        <v>16</v>
      </c>
      <c r="N17">
        <v>32.2</v>
      </c>
      <c r="O17">
        <v>21613.54</v>
      </c>
      <c r="P17">
        <v>107.44</v>
      </c>
      <c r="Q17">
        <v>453.17</v>
      </c>
      <c r="R17">
        <v>46.38</v>
      </c>
      <c r="S17">
        <v>28.65</v>
      </c>
      <c r="T17">
        <v>8105.74</v>
      </c>
      <c r="U17">
        <v>0.62</v>
      </c>
      <c r="V17">
        <v>0.88</v>
      </c>
      <c r="W17">
        <v>0.11</v>
      </c>
      <c r="X17">
        <v>0.48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8.2486</v>
      </c>
      <c r="E18">
        <v>12.12</v>
      </c>
      <c r="F18">
        <v>9.17</v>
      </c>
      <c r="G18">
        <v>32.38</v>
      </c>
      <c r="H18">
        <v>0.51</v>
      </c>
      <c r="I18">
        <v>17</v>
      </c>
      <c r="J18">
        <v>173.71</v>
      </c>
      <c r="K18">
        <v>51.39</v>
      </c>
      <c r="L18">
        <v>5</v>
      </c>
      <c r="M18">
        <v>15</v>
      </c>
      <c r="N18">
        <v>32.32</v>
      </c>
      <c r="O18">
        <v>21658.78</v>
      </c>
      <c r="P18">
        <v>106.53</v>
      </c>
      <c r="Q18">
        <v>453.18</v>
      </c>
      <c r="R18">
        <v>45.5</v>
      </c>
      <c r="S18">
        <v>28.65</v>
      </c>
      <c r="T18">
        <v>7668.87</v>
      </c>
      <c r="U18">
        <v>0.63</v>
      </c>
      <c r="V18">
        <v>0.89</v>
      </c>
      <c r="W18">
        <v>0.11</v>
      </c>
      <c r="X18">
        <v>0.45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8.2926</v>
      </c>
      <c r="E19">
        <v>12.06</v>
      </c>
      <c r="F19">
        <v>9.140000000000001</v>
      </c>
      <c r="G19">
        <v>34.29</v>
      </c>
      <c r="H19">
        <v>0.53</v>
      </c>
      <c r="I19">
        <v>16</v>
      </c>
      <c r="J19">
        <v>174.08</v>
      </c>
      <c r="K19">
        <v>51.39</v>
      </c>
      <c r="L19">
        <v>5.25</v>
      </c>
      <c r="M19">
        <v>14</v>
      </c>
      <c r="N19">
        <v>32.44</v>
      </c>
      <c r="O19">
        <v>21704.07</v>
      </c>
      <c r="P19">
        <v>105.75</v>
      </c>
      <c r="Q19">
        <v>453.19</v>
      </c>
      <c r="R19">
        <v>44.44</v>
      </c>
      <c r="S19">
        <v>28.65</v>
      </c>
      <c r="T19">
        <v>7142.89</v>
      </c>
      <c r="U19">
        <v>0.64</v>
      </c>
      <c r="V19">
        <v>0.89</v>
      </c>
      <c r="W19">
        <v>0.11</v>
      </c>
      <c r="X19">
        <v>0.42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8.340299999999999</v>
      </c>
      <c r="E20">
        <v>11.99</v>
      </c>
      <c r="F20">
        <v>9.109999999999999</v>
      </c>
      <c r="G20">
        <v>36.44</v>
      </c>
      <c r="H20">
        <v>0.5600000000000001</v>
      </c>
      <c r="I20">
        <v>15</v>
      </c>
      <c r="J20">
        <v>174.45</v>
      </c>
      <c r="K20">
        <v>51.39</v>
      </c>
      <c r="L20">
        <v>5.5</v>
      </c>
      <c r="M20">
        <v>13</v>
      </c>
      <c r="N20">
        <v>32.56</v>
      </c>
      <c r="O20">
        <v>21749.39</v>
      </c>
      <c r="P20">
        <v>104.69</v>
      </c>
      <c r="Q20">
        <v>453.17</v>
      </c>
      <c r="R20">
        <v>43.16</v>
      </c>
      <c r="S20">
        <v>28.65</v>
      </c>
      <c r="T20">
        <v>6509.38</v>
      </c>
      <c r="U20">
        <v>0.66</v>
      </c>
      <c r="V20">
        <v>0.89</v>
      </c>
      <c r="W20">
        <v>0.11</v>
      </c>
      <c r="X20">
        <v>0.39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8.4436</v>
      </c>
      <c r="E21">
        <v>11.84</v>
      </c>
      <c r="F21">
        <v>9</v>
      </c>
      <c r="G21">
        <v>38.56</v>
      </c>
      <c r="H21">
        <v>0.58</v>
      </c>
      <c r="I21">
        <v>14</v>
      </c>
      <c r="J21">
        <v>174.82</v>
      </c>
      <c r="K21">
        <v>51.39</v>
      </c>
      <c r="L21">
        <v>5.75</v>
      </c>
      <c r="M21">
        <v>12</v>
      </c>
      <c r="N21">
        <v>32.67</v>
      </c>
      <c r="O21">
        <v>21794.75</v>
      </c>
      <c r="P21">
        <v>102.53</v>
      </c>
      <c r="Q21">
        <v>453.17</v>
      </c>
      <c r="R21">
        <v>39.36</v>
      </c>
      <c r="S21">
        <v>28.65</v>
      </c>
      <c r="T21">
        <v>4616.15</v>
      </c>
      <c r="U21">
        <v>0.73</v>
      </c>
      <c r="V21">
        <v>0.9</v>
      </c>
      <c r="W21">
        <v>0.1</v>
      </c>
      <c r="X21">
        <v>0.28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8.357699999999999</v>
      </c>
      <c r="E22">
        <v>11.96</v>
      </c>
      <c r="F22">
        <v>9.119999999999999</v>
      </c>
      <c r="G22">
        <v>39.08</v>
      </c>
      <c r="H22">
        <v>0.61</v>
      </c>
      <c r="I22">
        <v>14</v>
      </c>
      <c r="J22">
        <v>175.18</v>
      </c>
      <c r="K22">
        <v>51.39</v>
      </c>
      <c r="L22">
        <v>6</v>
      </c>
      <c r="M22">
        <v>12</v>
      </c>
      <c r="N22">
        <v>32.79</v>
      </c>
      <c r="O22">
        <v>21840.16</v>
      </c>
      <c r="P22">
        <v>103.85</v>
      </c>
      <c r="Q22">
        <v>453.27</v>
      </c>
      <c r="R22">
        <v>43.88</v>
      </c>
      <c r="S22">
        <v>28.65</v>
      </c>
      <c r="T22">
        <v>6875.44</v>
      </c>
      <c r="U22">
        <v>0.65</v>
      </c>
      <c r="V22">
        <v>0.89</v>
      </c>
      <c r="W22">
        <v>0.1</v>
      </c>
      <c r="X22">
        <v>0.4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8.415100000000001</v>
      </c>
      <c r="E23">
        <v>11.88</v>
      </c>
      <c r="F23">
        <v>9.07</v>
      </c>
      <c r="G23">
        <v>41.86</v>
      </c>
      <c r="H23">
        <v>0.63</v>
      </c>
      <c r="I23">
        <v>13</v>
      </c>
      <c r="J23">
        <v>175.55</v>
      </c>
      <c r="K23">
        <v>51.39</v>
      </c>
      <c r="L23">
        <v>6.25</v>
      </c>
      <c r="M23">
        <v>11</v>
      </c>
      <c r="N23">
        <v>32.91</v>
      </c>
      <c r="O23">
        <v>21885.6</v>
      </c>
      <c r="P23">
        <v>102.88</v>
      </c>
      <c r="Q23">
        <v>453.17</v>
      </c>
      <c r="R23">
        <v>42.19</v>
      </c>
      <c r="S23">
        <v>28.65</v>
      </c>
      <c r="T23">
        <v>6033.63</v>
      </c>
      <c r="U23">
        <v>0.68</v>
      </c>
      <c r="V23">
        <v>0.9</v>
      </c>
      <c r="W23">
        <v>0.1</v>
      </c>
      <c r="X23">
        <v>0.35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8.405099999999999</v>
      </c>
      <c r="E24">
        <v>11.9</v>
      </c>
      <c r="F24">
        <v>9.08</v>
      </c>
      <c r="G24">
        <v>41.93</v>
      </c>
      <c r="H24">
        <v>0.66</v>
      </c>
      <c r="I24">
        <v>13</v>
      </c>
      <c r="J24">
        <v>175.92</v>
      </c>
      <c r="K24">
        <v>51.39</v>
      </c>
      <c r="L24">
        <v>6.5</v>
      </c>
      <c r="M24">
        <v>11</v>
      </c>
      <c r="N24">
        <v>33.03</v>
      </c>
      <c r="O24">
        <v>21931.08</v>
      </c>
      <c r="P24">
        <v>102.03</v>
      </c>
      <c r="Q24">
        <v>453.19</v>
      </c>
      <c r="R24">
        <v>42.55</v>
      </c>
      <c r="S24">
        <v>28.65</v>
      </c>
      <c r="T24">
        <v>6213.06</v>
      </c>
      <c r="U24">
        <v>0.67</v>
      </c>
      <c r="V24">
        <v>0.89</v>
      </c>
      <c r="W24">
        <v>0.1</v>
      </c>
      <c r="X24">
        <v>0.36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8.461</v>
      </c>
      <c r="E25">
        <v>11.82</v>
      </c>
      <c r="F25">
        <v>9.039999999999999</v>
      </c>
      <c r="G25">
        <v>45.2</v>
      </c>
      <c r="H25">
        <v>0.68</v>
      </c>
      <c r="I25">
        <v>12</v>
      </c>
      <c r="J25">
        <v>176.29</v>
      </c>
      <c r="K25">
        <v>51.39</v>
      </c>
      <c r="L25">
        <v>6.75</v>
      </c>
      <c r="M25">
        <v>10</v>
      </c>
      <c r="N25">
        <v>33.15</v>
      </c>
      <c r="O25">
        <v>21976.61</v>
      </c>
      <c r="P25">
        <v>101.23</v>
      </c>
      <c r="Q25">
        <v>453.17</v>
      </c>
      <c r="R25">
        <v>41.15</v>
      </c>
      <c r="S25">
        <v>28.65</v>
      </c>
      <c r="T25">
        <v>5520.95</v>
      </c>
      <c r="U25">
        <v>0.7</v>
      </c>
      <c r="V25">
        <v>0.9</v>
      </c>
      <c r="W25">
        <v>0.1</v>
      </c>
      <c r="X25">
        <v>0.32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8.4575</v>
      </c>
      <c r="E26">
        <v>11.82</v>
      </c>
      <c r="F26">
        <v>9.039999999999999</v>
      </c>
      <c r="G26">
        <v>45.22</v>
      </c>
      <c r="H26">
        <v>0.7</v>
      </c>
      <c r="I26">
        <v>12</v>
      </c>
      <c r="J26">
        <v>176.66</v>
      </c>
      <c r="K26">
        <v>51.39</v>
      </c>
      <c r="L26">
        <v>7</v>
      </c>
      <c r="M26">
        <v>10</v>
      </c>
      <c r="N26">
        <v>33.27</v>
      </c>
      <c r="O26">
        <v>22022.17</v>
      </c>
      <c r="P26">
        <v>100.39</v>
      </c>
      <c r="Q26">
        <v>453.17</v>
      </c>
      <c r="R26">
        <v>41.23</v>
      </c>
      <c r="S26">
        <v>28.65</v>
      </c>
      <c r="T26">
        <v>5558.98</v>
      </c>
      <c r="U26">
        <v>0.6899999999999999</v>
      </c>
      <c r="V26">
        <v>0.9</v>
      </c>
      <c r="W26">
        <v>0.1</v>
      </c>
      <c r="X26">
        <v>0.32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8.5108</v>
      </c>
      <c r="E27">
        <v>11.75</v>
      </c>
      <c r="F27">
        <v>9</v>
      </c>
      <c r="G27">
        <v>49.12</v>
      </c>
      <c r="H27">
        <v>0.73</v>
      </c>
      <c r="I27">
        <v>11</v>
      </c>
      <c r="J27">
        <v>177.03</v>
      </c>
      <c r="K27">
        <v>51.39</v>
      </c>
      <c r="L27">
        <v>7.25</v>
      </c>
      <c r="M27">
        <v>9</v>
      </c>
      <c r="N27">
        <v>33.39</v>
      </c>
      <c r="O27">
        <v>22067.77</v>
      </c>
      <c r="P27">
        <v>99.31999999999999</v>
      </c>
      <c r="Q27">
        <v>453.2</v>
      </c>
      <c r="R27">
        <v>39.88</v>
      </c>
      <c r="S27">
        <v>28.65</v>
      </c>
      <c r="T27">
        <v>4892.15</v>
      </c>
      <c r="U27">
        <v>0.72</v>
      </c>
      <c r="V27">
        <v>0.9</v>
      </c>
      <c r="W27">
        <v>0.1</v>
      </c>
      <c r="X27">
        <v>0.28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8.5116</v>
      </c>
      <c r="E28">
        <v>11.75</v>
      </c>
      <c r="F28">
        <v>9</v>
      </c>
      <c r="G28">
        <v>49.11</v>
      </c>
      <c r="H28">
        <v>0.75</v>
      </c>
      <c r="I28">
        <v>11</v>
      </c>
      <c r="J28">
        <v>177.4</v>
      </c>
      <c r="K28">
        <v>51.39</v>
      </c>
      <c r="L28">
        <v>7.5</v>
      </c>
      <c r="M28">
        <v>9</v>
      </c>
      <c r="N28">
        <v>33.51</v>
      </c>
      <c r="O28">
        <v>22113.42</v>
      </c>
      <c r="P28">
        <v>98.91</v>
      </c>
      <c r="Q28">
        <v>453.17</v>
      </c>
      <c r="R28">
        <v>39.9</v>
      </c>
      <c r="S28">
        <v>28.65</v>
      </c>
      <c r="T28">
        <v>4899.37</v>
      </c>
      <c r="U28">
        <v>0.72</v>
      </c>
      <c r="V28">
        <v>0.9</v>
      </c>
      <c r="W28">
        <v>0.1</v>
      </c>
      <c r="X28">
        <v>0.28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8.506600000000001</v>
      </c>
      <c r="E29">
        <v>11.76</v>
      </c>
      <c r="F29">
        <v>9.01</v>
      </c>
      <c r="G29">
        <v>49.15</v>
      </c>
      <c r="H29">
        <v>0.77</v>
      </c>
      <c r="I29">
        <v>11</v>
      </c>
      <c r="J29">
        <v>177.77</v>
      </c>
      <c r="K29">
        <v>51.39</v>
      </c>
      <c r="L29">
        <v>7.75</v>
      </c>
      <c r="M29">
        <v>9</v>
      </c>
      <c r="N29">
        <v>33.63</v>
      </c>
      <c r="O29">
        <v>22159.1</v>
      </c>
      <c r="P29">
        <v>98.04000000000001</v>
      </c>
      <c r="Q29">
        <v>453.17</v>
      </c>
      <c r="R29">
        <v>40.06</v>
      </c>
      <c r="S29">
        <v>28.65</v>
      </c>
      <c r="T29">
        <v>4982.06</v>
      </c>
      <c r="U29">
        <v>0.72</v>
      </c>
      <c r="V29">
        <v>0.9</v>
      </c>
      <c r="W29">
        <v>0.1</v>
      </c>
      <c r="X29">
        <v>0.29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8.582100000000001</v>
      </c>
      <c r="E30">
        <v>11.65</v>
      </c>
      <c r="F30">
        <v>8.94</v>
      </c>
      <c r="G30">
        <v>53.64</v>
      </c>
      <c r="H30">
        <v>0.8</v>
      </c>
      <c r="I30">
        <v>10</v>
      </c>
      <c r="J30">
        <v>178.14</v>
      </c>
      <c r="K30">
        <v>51.39</v>
      </c>
      <c r="L30">
        <v>8</v>
      </c>
      <c r="M30">
        <v>8</v>
      </c>
      <c r="N30">
        <v>33.75</v>
      </c>
      <c r="O30">
        <v>22204.83</v>
      </c>
      <c r="P30">
        <v>96.88</v>
      </c>
      <c r="Q30">
        <v>453.19</v>
      </c>
      <c r="R30">
        <v>37.61</v>
      </c>
      <c r="S30">
        <v>28.65</v>
      </c>
      <c r="T30">
        <v>3758.11</v>
      </c>
      <c r="U30">
        <v>0.76</v>
      </c>
      <c r="V30">
        <v>0.91</v>
      </c>
      <c r="W30">
        <v>0.1</v>
      </c>
      <c r="X30">
        <v>0.22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8.5678</v>
      </c>
      <c r="E31">
        <v>11.67</v>
      </c>
      <c r="F31">
        <v>8.960000000000001</v>
      </c>
      <c r="G31">
        <v>53.76</v>
      </c>
      <c r="H31">
        <v>0.82</v>
      </c>
      <c r="I31">
        <v>10</v>
      </c>
      <c r="J31">
        <v>178.51</v>
      </c>
      <c r="K31">
        <v>51.39</v>
      </c>
      <c r="L31">
        <v>8.25</v>
      </c>
      <c r="M31">
        <v>8</v>
      </c>
      <c r="N31">
        <v>33.87</v>
      </c>
      <c r="O31">
        <v>22250.6</v>
      </c>
      <c r="P31">
        <v>96</v>
      </c>
      <c r="Q31">
        <v>453.17</v>
      </c>
      <c r="R31">
        <v>38.55</v>
      </c>
      <c r="S31">
        <v>28.65</v>
      </c>
      <c r="T31">
        <v>4231.01</v>
      </c>
      <c r="U31">
        <v>0.74</v>
      </c>
      <c r="V31">
        <v>0.91</v>
      </c>
      <c r="W31">
        <v>0.09</v>
      </c>
      <c r="X31">
        <v>0.24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8.547800000000001</v>
      </c>
      <c r="E32">
        <v>11.7</v>
      </c>
      <c r="F32">
        <v>8.99</v>
      </c>
      <c r="G32">
        <v>53.92</v>
      </c>
      <c r="H32">
        <v>0.84</v>
      </c>
      <c r="I32">
        <v>10</v>
      </c>
      <c r="J32">
        <v>178.88</v>
      </c>
      <c r="K32">
        <v>51.39</v>
      </c>
      <c r="L32">
        <v>8.5</v>
      </c>
      <c r="M32">
        <v>8</v>
      </c>
      <c r="N32">
        <v>33.99</v>
      </c>
      <c r="O32">
        <v>22296.41</v>
      </c>
      <c r="P32">
        <v>95.62</v>
      </c>
      <c r="Q32">
        <v>453.17</v>
      </c>
      <c r="R32">
        <v>39.32</v>
      </c>
      <c r="S32">
        <v>28.65</v>
      </c>
      <c r="T32">
        <v>4617.18</v>
      </c>
      <c r="U32">
        <v>0.73</v>
      </c>
      <c r="V32">
        <v>0.9</v>
      </c>
      <c r="W32">
        <v>0.1</v>
      </c>
      <c r="X32">
        <v>0.27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8.5966</v>
      </c>
      <c r="E33">
        <v>11.63</v>
      </c>
      <c r="F33">
        <v>8.960000000000001</v>
      </c>
      <c r="G33">
        <v>59.7</v>
      </c>
      <c r="H33">
        <v>0.87</v>
      </c>
      <c r="I33">
        <v>9</v>
      </c>
      <c r="J33">
        <v>179.26</v>
      </c>
      <c r="K33">
        <v>51.39</v>
      </c>
      <c r="L33">
        <v>8.75</v>
      </c>
      <c r="M33">
        <v>7</v>
      </c>
      <c r="N33">
        <v>34.11</v>
      </c>
      <c r="O33">
        <v>22342.26</v>
      </c>
      <c r="P33">
        <v>94.73</v>
      </c>
      <c r="Q33">
        <v>453.18</v>
      </c>
      <c r="R33">
        <v>38.26</v>
      </c>
      <c r="S33">
        <v>28.65</v>
      </c>
      <c r="T33">
        <v>4092.07</v>
      </c>
      <c r="U33">
        <v>0.75</v>
      </c>
      <c r="V33">
        <v>0.91</v>
      </c>
      <c r="W33">
        <v>0.1</v>
      </c>
      <c r="X33">
        <v>0.23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8.5915</v>
      </c>
      <c r="E34">
        <v>11.64</v>
      </c>
      <c r="F34">
        <v>8.960000000000001</v>
      </c>
      <c r="G34">
        <v>59.75</v>
      </c>
      <c r="H34">
        <v>0.89</v>
      </c>
      <c r="I34">
        <v>9</v>
      </c>
      <c r="J34">
        <v>179.63</v>
      </c>
      <c r="K34">
        <v>51.39</v>
      </c>
      <c r="L34">
        <v>9</v>
      </c>
      <c r="M34">
        <v>7</v>
      </c>
      <c r="N34">
        <v>34.24</v>
      </c>
      <c r="O34">
        <v>22388.15</v>
      </c>
      <c r="P34">
        <v>94.87</v>
      </c>
      <c r="Q34">
        <v>453.17</v>
      </c>
      <c r="R34">
        <v>38.54</v>
      </c>
      <c r="S34">
        <v>28.65</v>
      </c>
      <c r="T34">
        <v>4231.83</v>
      </c>
      <c r="U34">
        <v>0.74</v>
      </c>
      <c r="V34">
        <v>0.91</v>
      </c>
      <c r="W34">
        <v>0.1</v>
      </c>
      <c r="X34">
        <v>0.24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8.594099999999999</v>
      </c>
      <c r="E35">
        <v>11.64</v>
      </c>
      <c r="F35">
        <v>8.960000000000001</v>
      </c>
      <c r="G35">
        <v>59.72</v>
      </c>
      <c r="H35">
        <v>0.91</v>
      </c>
      <c r="I35">
        <v>9</v>
      </c>
      <c r="J35">
        <v>180</v>
      </c>
      <c r="K35">
        <v>51.39</v>
      </c>
      <c r="L35">
        <v>9.25</v>
      </c>
      <c r="M35">
        <v>7</v>
      </c>
      <c r="N35">
        <v>34.36</v>
      </c>
      <c r="O35">
        <v>22434.08</v>
      </c>
      <c r="P35">
        <v>94.04000000000001</v>
      </c>
      <c r="Q35">
        <v>453.23</v>
      </c>
      <c r="R35">
        <v>38.44</v>
      </c>
      <c r="S35">
        <v>28.65</v>
      </c>
      <c r="T35">
        <v>4178.39</v>
      </c>
      <c r="U35">
        <v>0.75</v>
      </c>
      <c r="V35">
        <v>0.91</v>
      </c>
      <c r="W35">
        <v>0.09</v>
      </c>
      <c r="X35">
        <v>0.24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8.658799999999999</v>
      </c>
      <c r="E36">
        <v>11.55</v>
      </c>
      <c r="F36">
        <v>8.91</v>
      </c>
      <c r="G36">
        <v>66.79000000000001</v>
      </c>
      <c r="H36">
        <v>0.93</v>
      </c>
      <c r="I36">
        <v>8</v>
      </c>
      <c r="J36">
        <v>180.37</v>
      </c>
      <c r="K36">
        <v>51.39</v>
      </c>
      <c r="L36">
        <v>9.5</v>
      </c>
      <c r="M36">
        <v>6</v>
      </c>
      <c r="N36">
        <v>34.48</v>
      </c>
      <c r="O36">
        <v>22480.05</v>
      </c>
      <c r="P36">
        <v>92.19</v>
      </c>
      <c r="Q36">
        <v>453.18</v>
      </c>
      <c r="R36">
        <v>36.6</v>
      </c>
      <c r="S36">
        <v>28.65</v>
      </c>
      <c r="T36">
        <v>3265.16</v>
      </c>
      <c r="U36">
        <v>0.78</v>
      </c>
      <c r="V36">
        <v>0.91</v>
      </c>
      <c r="W36">
        <v>0.09</v>
      </c>
      <c r="X36">
        <v>0.18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8.649900000000001</v>
      </c>
      <c r="E37">
        <v>11.56</v>
      </c>
      <c r="F37">
        <v>8.92</v>
      </c>
      <c r="G37">
        <v>66.88</v>
      </c>
      <c r="H37">
        <v>0.96</v>
      </c>
      <c r="I37">
        <v>8</v>
      </c>
      <c r="J37">
        <v>180.75</v>
      </c>
      <c r="K37">
        <v>51.39</v>
      </c>
      <c r="L37">
        <v>9.75</v>
      </c>
      <c r="M37">
        <v>6</v>
      </c>
      <c r="N37">
        <v>34.6</v>
      </c>
      <c r="O37">
        <v>22526.07</v>
      </c>
      <c r="P37">
        <v>91.56999999999999</v>
      </c>
      <c r="Q37">
        <v>453.19</v>
      </c>
      <c r="R37">
        <v>37.02</v>
      </c>
      <c r="S37">
        <v>28.65</v>
      </c>
      <c r="T37">
        <v>3474.17</v>
      </c>
      <c r="U37">
        <v>0.77</v>
      </c>
      <c r="V37">
        <v>0.91</v>
      </c>
      <c r="W37">
        <v>0.09</v>
      </c>
      <c r="X37">
        <v>0.2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8.660500000000001</v>
      </c>
      <c r="E38">
        <v>11.55</v>
      </c>
      <c r="F38">
        <v>8.9</v>
      </c>
      <c r="G38">
        <v>66.77</v>
      </c>
      <c r="H38">
        <v>0.98</v>
      </c>
      <c r="I38">
        <v>8</v>
      </c>
      <c r="J38">
        <v>181.12</v>
      </c>
      <c r="K38">
        <v>51.39</v>
      </c>
      <c r="L38">
        <v>10</v>
      </c>
      <c r="M38">
        <v>6</v>
      </c>
      <c r="N38">
        <v>34.73</v>
      </c>
      <c r="O38">
        <v>22572.13</v>
      </c>
      <c r="P38">
        <v>90.91</v>
      </c>
      <c r="Q38">
        <v>453.17</v>
      </c>
      <c r="R38">
        <v>36.4</v>
      </c>
      <c r="S38">
        <v>28.65</v>
      </c>
      <c r="T38">
        <v>3164.31</v>
      </c>
      <c r="U38">
        <v>0.79</v>
      </c>
      <c r="V38">
        <v>0.91</v>
      </c>
      <c r="W38">
        <v>0.1</v>
      </c>
      <c r="X38">
        <v>0.18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8.674899999999999</v>
      </c>
      <c r="E39">
        <v>11.53</v>
      </c>
      <c r="F39">
        <v>8.880000000000001</v>
      </c>
      <c r="G39">
        <v>66.63</v>
      </c>
      <c r="H39">
        <v>1</v>
      </c>
      <c r="I39">
        <v>8</v>
      </c>
      <c r="J39">
        <v>181.49</v>
      </c>
      <c r="K39">
        <v>51.39</v>
      </c>
      <c r="L39">
        <v>10.25</v>
      </c>
      <c r="M39">
        <v>6</v>
      </c>
      <c r="N39">
        <v>34.85</v>
      </c>
      <c r="O39">
        <v>22618.23</v>
      </c>
      <c r="P39">
        <v>90.12</v>
      </c>
      <c r="Q39">
        <v>453.17</v>
      </c>
      <c r="R39">
        <v>35.97</v>
      </c>
      <c r="S39">
        <v>28.65</v>
      </c>
      <c r="T39">
        <v>2949.26</v>
      </c>
      <c r="U39">
        <v>0.8</v>
      </c>
      <c r="V39">
        <v>0.91</v>
      </c>
      <c r="W39">
        <v>0.09</v>
      </c>
      <c r="X39">
        <v>0.16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8.6356</v>
      </c>
      <c r="E40">
        <v>11.58</v>
      </c>
      <c r="F40">
        <v>8.94</v>
      </c>
      <c r="G40">
        <v>67.02</v>
      </c>
      <c r="H40">
        <v>1.02</v>
      </c>
      <c r="I40">
        <v>8</v>
      </c>
      <c r="J40">
        <v>181.87</v>
      </c>
      <c r="K40">
        <v>51.39</v>
      </c>
      <c r="L40">
        <v>10.5</v>
      </c>
      <c r="M40">
        <v>6</v>
      </c>
      <c r="N40">
        <v>34.98</v>
      </c>
      <c r="O40">
        <v>22664.49</v>
      </c>
      <c r="P40">
        <v>89.95</v>
      </c>
      <c r="Q40">
        <v>453.17</v>
      </c>
      <c r="R40">
        <v>37.71</v>
      </c>
      <c r="S40">
        <v>28.65</v>
      </c>
      <c r="T40">
        <v>3822.11</v>
      </c>
      <c r="U40">
        <v>0.76</v>
      </c>
      <c r="V40">
        <v>0.91</v>
      </c>
      <c r="W40">
        <v>0.09</v>
      </c>
      <c r="X40">
        <v>0.22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8.695</v>
      </c>
      <c r="E41">
        <v>11.5</v>
      </c>
      <c r="F41">
        <v>8.890000000000001</v>
      </c>
      <c r="G41">
        <v>76.20999999999999</v>
      </c>
      <c r="H41">
        <v>1.05</v>
      </c>
      <c r="I41">
        <v>7</v>
      </c>
      <c r="J41">
        <v>182.24</v>
      </c>
      <c r="K41">
        <v>51.39</v>
      </c>
      <c r="L41">
        <v>10.75</v>
      </c>
      <c r="M41">
        <v>5</v>
      </c>
      <c r="N41">
        <v>35.1</v>
      </c>
      <c r="O41">
        <v>22710.68</v>
      </c>
      <c r="P41">
        <v>88.90000000000001</v>
      </c>
      <c r="Q41">
        <v>453.17</v>
      </c>
      <c r="R41">
        <v>36.22</v>
      </c>
      <c r="S41">
        <v>28.65</v>
      </c>
      <c r="T41">
        <v>3080.56</v>
      </c>
      <c r="U41">
        <v>0.79</v>
      </c>
      <c r="V41">
        <v>0.91</v>
      </c>
      <c r="W41">
        <v>0.09</v>
      </c>
      <c r="X41">
        <v>0.17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8.6967</v>
      </c>
      <c r="E42">
        <v>11.5</v>
      </c>
      <c r="F42">
        <v>8.890000000000001</v>
      </c>
      <c r="G42">
        <v>76.19</v>
      </c>
      <c r="H42">
        <v>1.07</v>
      </c>
      <c r="I42">
        <v>7</v>
      </c>
      <c r="J42">
        <v>182.62</v>
      </c>
      <c r="K42">
        <v>51.39</v>
      </c>
      <c r="L42">
        <v>11</v>
      </c>
      <c r="M42">
        <v>5</v>
      </c>
      <c r="N42">
        <v>35.22</v>
      </c>
      <c r="O42">
        <v>22756.91</v>
      </c>
      <c r="P42">
        <v>88.73999999999999</v>
      </c>
      <c r="Q42">
        <v>453.17</v>
      </c>
      <c r="R42">
        <v>36.13</v>
      </c>
      <c r="S42">
        <v>28.65</v>
      </c>
      <c r="T42">
        <v>3033.83</v>
      </c>
      <c r="U42">
        <v>0.79</v>
      </c>
      <c r="V42">
        <v>0.91</v>
      </c>
      <c r="W42">
        <v>0.09</v>
      </c>
      <c r="X42">
        <v>0.17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8.693300000000001</v>
      </c>
      <c r="E43">
        <v>11.5</v>
      </c>
      <c r="F43">
        <v>8.890000000000001</v>
      </c>
      <c r="G43">
        <v>76.23</v>
      </c>
      <c r="H43">
        <v>1.09</v>
      </c>
      <c r="I43">
        <v>7</v>
      </c>
      <c r="J43">
        <v>182.99</v>
      </c>
      <c r="K43">
        <v>51.39</v>
      </c>
      <c r="L43">
        <v>11.25</v>
      </c>
      <c r="M43">
        <v>3</v>
      </c>
      <c r="N43">
        <v>35.35</v>
      </c>
      <c r="O43">
        <v>22803.18</v>
      </c>
      <c r="P43">
        <v>88.14</v>
      </c>
      <c r="Q43">
        <v>453.22</v>
      </c>
      <c r="R43">
        <v>36.11</v>
      </c>
      <c r="S43">
        <v>28.65</v>
      </c>
      <c r="T43">
        <v>3024.02</v>
      </c>
      <c r="U43">
        <v>0.79</v>
      </c>
      <c r="V43">
        <v>0.91</v>
      </c>
      <c r="W43">
        <v>0.1</v>
      </c>
      <c r="X43">
        <v>0.17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8.690799999999999</v>
      </c>
      <c r="E44">
        <v>11.51</v>
      </c>
      <c r="F44">
        <v>8.9</v>
      </c>
      <c r="G44">
        <v>76.26000000000001</v>
      </c>
      <c r="H44">
        <v>1.11</v>
      </c>
      <c r="I44">
        <v>7</v>
      </c>
      <c r="J44">
        <v>183.37</v>
      </c>
      <c r="K44">
        <v>51.39</v>
      </c>
      <c r="L44">
        <v>11.5</v>
      </c>
      <c r="M44">
        <v>2</v>
      </c>
      <c r="N44">
        <v>35.48</v>
      </c>
      <c r="O44">
        <v>22849.49</v>
      </c>
      <c r="P44">
        <v>87.91</v>
      </c>
      <c r="Q44">
        <v>453.22</v>
      </c>
      <c r="R44">
        <v>36.23</v>
      </c>
      <c r="S44">
        <v>28.65</v>
      </c>
      <c r="T44">
        <v>3085.94</v>
      </c>
      <c r="U44">
        <v>0.79</v>
      </c>
      <c r="V44">
        <v>0.91</v>
      </c>
      <c r="W44">
        <v>0.1</v>
      </c>
      <c r="X44">
        <v>0.18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8.6829</v>
      </c>
      <c r="E45">
        <v>11.52</v>
      </c>
      <c r="F45">
        <v>8.91</v>
      </c>
      <c r="G45">
        <v>76.34999999999999</v>
      </c>
      <c r="H45">
        <v>1.13</v>
      </c>
      <c r="I45">
        <v>7</v>
      </c>
      <c r="J45">
        <v>183.74</v>
      </c>
      <c r="K45">
        <v>51.39</v>
      </c>
      <c r="L45">
        <v>11.75</v>
      </c>
      <c r="M45">
        <v>0</v>
      </c>
      <c r="N45">
        <v>35.6</v>
      </c>
      <c r="O45">
        <v>22895.85</v>
      </c>
      <c r="P45">
        <v>87.76000000000001</v>
      </c>
      <c r="Q45">
        <v>453.22</v>
      </c>
      <c r="R45">
        <v>36.5</v>
      </c>
      <c r="S45">
        <v>28.65</v>
      </c>
      <c r="T45">
        <v>3218.24</v>
      </c>
      <c r="U45">
        <v>0.79</v>
      </c>
      <c r="V45">
        <v>0.91</v>
      </c>
      <c r="W45">
        <v>0.1</v>
      </c>
      <c r="X45">
        <v>0.19</v>
      </c>
      <c r="Y45">
        <v>1</v>
      </c>
      <c r="Z4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8.3926</v>
      </c>
      <c r="E2">
        <v>11.92</v>
      </c>
      <c r="F2">
        <v>9.73</v>
      </c>
      <c r="G2">
        <v>16.21</v>
      </c>
      <c r="H2">
        <v>0.34</v>
      </c>
      <c r="I2">
        <v>36</v>
      </c>
      <c r="J2">
        <v>51.33</v>
      </c>
      <c r="K2">
        <v>24.83</v>
      </c>
      <c r="L2">
        <v>1</v>
      </c>
      <c r="M2">
        <v>34</v>
      </c>
      <c r="N2">
        <v>5.51</v>
      </c>
      <c r="O2">
        <v>6564.78</v>
      </c>
      <c r="P2">
        <v>48.42</v>
      </c>
      <c r="Q2">
        <v>453.17</v>
      </c>
      <c r="R2">
        <v>63.31</v>
      </c>
      <c r="S2">
        <v>28.65</v>
      </c>
      <c r="T2">
        <v>16479.56</v>
      </c>
      <c r="U2">
        <v>0.45</v>
      </c>
      <c r="V2">
        <v>0.84</v>
      </c>
      <c r="W2">
        <v>0.14</v>
      </c>
      <c r="X2">
        <v>1.01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8.751899999999999</v>
      </c>
      <c r="E3">
        <v>11.43</v>
      </c>
      <c r="F3">
        <v>9.35</v>
      </c>
      <c r="G3">
        <v>20.77</v>
      </c>
      <c r="H3">
        <v>0.42</v>
      </c>
      <c r="I3">
        <v>27</v>
      </c>
      <c r="J3">
        <v>51.62</v>
      </c>
      <c r="K3">
        <v>24.83</v>
      </c>
      <c r="L3">
        <v>1.25</v>
      </c>
      <c r="M3">
        <v>20</v>
      </c>
      <c r="N3">
        <v>5.54</v>
      </c>
      <c r="O3">
        <v>6599.8</v>
      </c>
      <c r="P3">
        <v>44.13</v>
      </c>
      <c r="Q3">
        <v>453.25</v>
      </c>
      <c r="R3">
        <v>50.63</v>
      </c>
      <c r="S3">
        <v>28.65</v>
      </c>
      <c r="T3">
        <v>10186.08</v>
      </c>
      <c r="U3">
        <v>0.57</v>
      </c>
      <c r="V3">
        <v>0.87</v>
      </c>
      <c r="W3">
        <v>0.12</v>
      </c>
      <c r="X3">
        <v>0.63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8.7364</v>
      </c>
      <c r="E4">
        <v>11.45</v>
      </c>
      <c r="F4">
        <v>9.41</v>
      </c>
      <c r="G4">
        <v>23.51</v>
      </c>
      <c r="H4">
        <v>0.5</v>
      </c>
      <c r="I4">
        <v>24</v>
      </c>
      <c r="J4">
        <v>51.9</v>
      </c>
      <c r="K4">
        <v>24.83</v>
      </c>
      <c r="L4">
        <v>1.5</v>
      </c>
      <c r="M4">
        <v>4</v>
      </c>
      <c r="N4">
        <v>5.57</v>
      </c>
      <c r="O4">
        <v>6634.84</v>
      </c>
      <c r="P4">
        <v>43.48</v>
      </c>
      <c r="Q4">
        <v>453.22</v>
      </c>
      <c r="R4">
        <v>52.05</v>
      </c>
      <c r="S4">
        <v>28.65</v>
      </c>
      <c r="T4">
        <v>10907.83</v>
      </c>
      <c r="U4">
        <v>0.55</v>
      </c>
      <c r="V4">
        <v>0.86</v>
      </c>
      <c r="W4">
        <v>0.15</v>
      </c>
      <c r="X4">
        <v>0.68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8.7362</v>
      </c>
      <c r="E5">
        <v>11.45</v>
      </c>
      <c r="F5">
        <v>9.41</v>
      </c>
      <c r="G5">
        <v>23.51</v>
      </c>
      <c r="H5">
        <v>0.58</v>
      </c>
      <c r="I5">
        <v>24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43.67</v>
      </c>
      <c r="Q5">
        <v>453.32</v>
      </c>
      <c r="R5">
        <v>51.97</v>
      </c>
      <c r="S5">
        <v>28.65</v>
      </c>
      <c r="T5">
        <v>10868.94</v>
      </c>
      <c r="U5">
        <v>0.55</v>
      </c>
      <c r="V5">
        <v>0.86</v>
      </c>
      <c r="W5">
        <v>0.15</v>
      </c>
      <c r="X5">
        <v>0.68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8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4.3941</v>
      </c>
      <c r="E2">
        <v>22.76</v>
      </c>
      <c r="F2">
        <v>13.22</v>
      </c>
      <c r="G2">
        <v>5.29</v>
      </c>
      <c r="H2">
        <v>0.08</v>
      </c>
      <c r="I2">
        <v>150</v>
      </c>
      <c r="J2">
        <v>232.68</v>
      </c>
      <c r="K2">
        <v>57.72</v>
      </c>
      <c r="L2">
        <v>1</v>
      </c>
      <c r="M2">
        <v>148</v>
      </c>
      <c r="N2">
        <v>53.95</v>
      </c>
      <c r="O2">
        <v>28931.02</v>
      </c>
      <c r="P2">
        <v>205.11</v>
      </c>
      <c r="Q2">
        <v>453.31</v>
      </c>
      <c r="R2">
        <v>177.72</v>
      </c>
      <c r="S2">
        <v>28.65</v>
      </c>
      <c r="T2">
        <v>73113</v>
      </c>
      <c r="U2">
        <v>0.16</v>
      </c>
      <c r="V2">
        <v>0.62</v>
      </c>
      <c r="W2">
        <v>0.32</v>
      </c>
      <c r="X2">
        <v>4.49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5.1212</v>
      </c>
      <c r="E3">
        <v>19.53</v>
      </c>
      <c r="F3">
        <v>11.9</v>
      </c>
      <c r="G3">
        <v>6.61</v>
      </c>
      <c r="H3">
        <v>0.1</v>
      </c>
      <c r="I3">
        <v>108</v>
      </c>
      <c r="J3">
        <v>233.1</v>
      </c>
      <c r="K3">
        <v>57.72</v>
      </c>
      <c r="L3">
        <v>1.25</v>
      </c>
      <c r="M3">
        <v>106</v>
      </c>
      <c r="N3">
        <v>54.13</v>
      </c>
      <c r="O3">
        <v>28983.75</v>
      </c>
      <c r="P3">
        <v>184.14</v>
      </c>
      <c r="Q3">
        <v>453.28</v>
      </c>
      <c r="R3">
        <v>134.52</v>
      </c>
      <c r="S3">
        <v>28.65</v>
      </c>
      <c r="T3">
        <v>51724.74</v>
      </c>
      <c r="U3">
        <v>0.21</v>
      </c>
      <c r="V3">
        <v>0.68</v>
      </c>
      <c r="W3">
        <v>0.25</v>
      </c>
      <c r="X3">
        <v>3.18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5.6582</v>
      </c>
      <c r="E4">
        <v>17.67</v>
      </c>
      <c r="F4">
        <v>11.14</v>
      </c>
      <c r="G4">
        <v>7.96</v>
      </c>
      <c r="H4">
        <v>0.11</v>
      </c>
      <c r="I4">
        <v>84</v>
      </c>
      <c r="J4">
        <v>233.53</v>
      </c>
      <c r="K4">
        <v>57.72</v>
      </c>
      <c r="L4">
        <v>1.5</v>
      </c>
      <c r="M4">
        <v>82</v>
      </c>
      <c r="N4">
        <v>54.31</v>
      </c>
      <c r="O4">
        <v>29036.54</v>
      </c>
      <c r="P4">
        <v>171.93</v>
      </c>
      <c r="Q4">
        <v>453.31</v>
      </c>
      <c r="R4">
        <v>109.51</v>
      </c>
      <c r="S4">
        <v>28.65</v>
      </c>
      <c r="T4">
        <v>39339.82</v>
      </c>
      <c r="U4">
        <v>0.26</v>
      </c>
      <c r="V4">
        <v>0.73</v>
      </c>
      <c r="W4">
        <v>0.21</v>
      </c>
      <c r="X4">
        <v>2.42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6.0435</v>
      </c>
      <c r="E5">
        <v>16.55</v>
      </c>
      <c r="F5">
        <v>10.69</v>
      </c>
      <c r="G5">
        <v>9.300000000000001</v>
      </c>
      <c r="H5">
        <v>0.13</v>
      </c>
      <c r="I5">
        <v>69</v>
      </c>
      <c r="J5">
        <v>233.96</v>
      </c>
      <c r="K5">
        <v>57.72</v>
      </c>
      <c r="L5">
        <v>1.75</v>
      </c>
      <c r="M5">
        <v>67</v>
      </c>
      <c r="N5">
        <v>54.49</v>
      </c>
      <c r="O5">
        <v>29089.39</v>
      </c>
      <c r="P5">
        <v>164.7</v>
      </c>
      <c r="Q5">
        <v>453.25</v>
      </c>
      <c r="R5">
        <v>95.09</v>
      </c>
      <c r="S5">
        <v>28.65</v>
      </c>
      <c r="T5">
        <v>32202.61</v>
      </c>
      <c r="U5">
        <v>0.3</v>
      </c>
      <c r="V5">
        <v>0.76</v>
      </c>
      <c r="W5">
        <v>0.19</v>
      </c>
      <c r="X5">
        <v>1.97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6.331</v>
      </c>
      <c r="E6">
        <v>15.8</v>
      </c>
      <c r="F6">
        <v>10.4</v>
      </c>
      <c r="G6">
        <v>10.57</v>
      </c>
      <c r="H6">
        <v>0.15</v>
      </c>
      <c r="I6">
        <v>59</v>
      </c>
      <c r="J6">
        <v>234.39</v>
      </c>
      <c r="K6">
        <v>57.72</v>
      </c>
      <c r="L6">
        <v>2</v>
      </c>
      <c r="M6">
        <v>57</v>
      </c>
      <c r="N6">
        <v>54.67</v>
      </c>
      <c r="O6">
        <v>29142.31</v>
      </c>
      <c r="P6">
        <v>159.77</v>
      </c>
      <c r="Q6">
        <v>453.28</v>
      </c>
      <c r="R6">
        <v>85.47</v>
      </c>
      <c r="S6">
        <v>28.65</v>
      </c>
      <c r="T6">
        <v>27446.62</v>
      </c>
      <c r="U6">
        <v>0.34</v>
      </c>
      <c r="V6">
        <v>0.78</v>
      </c>
      <c r="W6">
        <v>0.17</v>
      </c>
      <c r="X6">
        <v>1.68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6.5733</v>
      </c>
      <c r="E7">
        <v>15.21</v>
      </c>
      <c r="F7">
        <v>10.18</v>
      </c>
      <c r="G7">
        <v>11.98</v>
      </c>
      <c r="H7">
        <v>0.17</v>
      </c>
      <c r="I7">
        <v>51</v>
      </c>
      <c r="J7">
        <v>234.82</v>
      </c>
      <c r="K7">
        <v>57.72</v>
      </c>
      <c r="L7">
        <v>2.25</v>
      </c>
      <c r="M7">
        <v>49</v>
      </c>
      <c r="N7">
        <v>54.85</v>
      </c>
      <c r="O7">
        <v>29195.29</v>
      </c>
      <c r="P7">
        <v>155.97</v>
      </c>
      <c r="Q7">
        <v>453.32</v>
      </c>
      <c r="R7">
        <v>78.43000000000001</v>
      </c>
      <c r="S7">
        <v>28.65</v>
      </c>
      <c r="T7">
        <v>23965.7</v>
      </c>
      <c r="U7">
        <v>0.37</v>
      </c>
      <c r="V7">
        <v>0.8</v>
      </c>
      <c r="W7">
        <v>0.16</v>
      </c>
      <c r="X7">
        <v>1.46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6.7812</v>
      </c>
      <c r="E8">
        <v>14.75</v>
      </c>
      <c r="F8">
        <v>9.99</v>
      </c>
      <c r="G8">
        <v>13.32</v>
      </c>
      <c r="H8">
        <v>0.19</v>
      </c>
      <c r="I8">
        <v>45</v>
      </c>
      <c r="J8">
        <v>235.25</v>
      </c>
      <c r="K8">
        <v>57.72</v>
      </c>
      <c r="L8">
        <v>2.5</v>
      </c>
      <c r="M8">
        <v>43</v>
      </c>
      <c r="N8">
        <v>55.03</v>
      </c>
      <c r="O8">
        <v>29248.33</v>
      </c>
      <c r="P8">
        <v>152.7</v>
      </c>
      <c r="Q8">
        <v>453.23</v>
      </c>
      <c r="R8">
        <v>71.87</v>
      </c>
      <c r="S8">
        <v>28.65</v>
      </c>
      <c r="T8">
        <v>20714.12</v>
      </c>
      <c r="U8">
        <v>0.4</v>
      </c>
      <c r="V8">
        <v>0.8100000000000001</v>
      </c>
      <c r="W8">
        <v>0.15</v>
      </c>
      <c r="X8">
        <v>1.27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6.9301</v>
      </c>
      <c r="E9">
        <v>14.43</v>
      </c>
      <c r="F9">
        <v>9.85</v>
      </c>
      <c r="G9">
        <v>14.42</v>
      </c>
      <c r="H9">
        <v>0.21</v>
      </c>
      <c r="I9">
        <v>41</v>
      </c>
      <c r="J9">
        <v>235.68</v>
      </c>
      <c r="K9">
        <v>57.72</v>
      </c>
      <c r="L9">
        <v>2.75</v>
      </c>
      <c r="M9">
        <v>39</v>
      </c>
      <c r="N9">
        <v>55.21</v>
      </c>
      <c r="O9">
        <v>29301.44</v>
      </c>
      <c r="P9">
        <v>150.26</v>
      </c>
      <c r="Q9">
        <v>453.24</v>
      </c>
      <c r="R9">
        <v>67.52</v>
      </c>
      <c r="S9">
        <v>28.65</v>
      </c>
      <c r="T9">
        <v>18558.78</v>
      </c>
      <c r="U9">
        <v>0.42</v>
      </c>
      <c r="V9">
        <v>0.82</v>
      </c>
      <c r="W9">
        <v>0.14</v>
      </c>
      <c r="X9">
        <v>1.13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7.0726</v>
      </c>
      <c r="E10">
        <v>14.14</v>
      </c>
      <c r="F10">
        <v>9.74</v>
      </c>
      <c r="G10">
        <v>15.8</v>
      </c>
      <c r="H10">
        <v>0.23</v>
      </c>
      <c r="I10">
        <v>37</v>
      </c>
      <c r="J10">
        <v>236.11</v>
      </c>
      <c r="K10">
        <v>57.72</v>
      </c>
      <c r="L10">
        <v>3</v>
      </c>
      <c r="M10">
        <v>35</v>
      </c>
      <c r="N10">
        <v>55.39</v>
      </c>
      <c r="O10">
        <v>29354.61</v>
      </c>
      <c r="P10">
        <v>148.35</v>
      </c>
      <c r="Q10">
        <v>453.21</v>
      </c>
      <c r="R10">
        <v>63.89</v>
      </c>
      <c r="S10">
        <v>28.65</v>
      </c>
      <c r="T10">
        <v>16763.12</v>
      </c>
      <c r="U10">
        <v>0.45</v>
      </c>
      <c r="V10">
        <v>0.83</v>
      </c>
      <c r="W10">
        <v>0.14</v>
      </c>
      <c r="X10">
        <v>1.02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7.1898</v>
      </c>
      <c r="E11">
        <v>13.91</v>
      </c>
      <c r="F11">
        <v>9.65</v>
      </c>
      <c r="G11">
        <v>17.03</v>
      </c>
      <c r="H11">
        <v>0.24</v>
      </c>
      <c r="I11">
        <v>34</v>
      </c>
      <c r="J11">
        <v>236.54</v>
      </c>
      <c r="K11">
        <v>57.72</v>
      </c>
      <c r="L11">
        <v>3.25</v>
      </c>
      <c r="M11">
        <v>32</v>
      </c>
      <c r="N11">
        <v>55.57</v>
      </c>
      <c r="O11">
        <v>29407.85</v>
      </c>
      <c r="P11">
        <v>146.48</v>
      </c>
      <c r="Q11">
        <v>453.23</v>
      </c>
      <c r="R11">
        <v>60.78</v>
      </c>
      <c r="S11">
        <v>28.65</v>
      </c>
      <c r="T11">
        <v>15222.64</v>
      </c>
      <c r="U11">
        <v>0.47</v>
      </c>
      <c r="V11">
        <v>0.84</v>
      </c>
      <c r="W11">
        <v>0.14</v>
      </c>
      <c r="X11">
        <v>0.93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7.3111</v>
      </c>
      <c r="E12">
        <v>13.68</v>
      </c>
      <c r="F12">
        <v>9.56</v>
      </c>
      <c r="G12">
        <v>18.5</v>
      </c>
      <c r="H12">
        <v>0.26</v>
      </c>
      <c r="I12">
        <v>31</v>
      </c>
      <c r="J12">
        <v>236.98</v>
      </c>
      <c r="K12">
        <v>57.72</v>
      </c>
      <c r="L12">
        <v>3.5</v>
      </c>
      <c r="M12">
        <v>29</v>
      </c>
      <c r="N12">
        <v>55.75</v>
      </c>
      <c r="O12">
        <v>29461.15</v>
      </c>
      <c r="P12">
        <v>144.67</v>
      </c>
      <c r="Q12">
        <v>453.19</v>
      </c>
      <c r="R12">
        <v>57.8</v>
      </c>
      <c r="S12">
        <v>28.65</v>
      </c>
      <c r="T12">
        <v>13747.94</v>
      </c>
      <c r="U12">
        <v>0.5</v>
      </c>
      <c r="V12">
        <v>0.85</v>
      </c>
      <c r="W12">
        <v>0.13</v>
      </c>
      <c r="X12">
        <v>0.84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7.4221</v>
      </c>
      <c r="E13">
        <v>13.47</v>
      </c>
      <c r="F13">
        <v>9.44</v>
      </c>
      <c r="G13">
        <v>19.54</v>
      </c>
      <c r="H13">
        <v>0.28</v>
      </c>
      <c r="I13">
        <v>29</v>
      </c>
      <c r="J13">
        <v>237.41</v>
      </c>
      <c r="K13">
        <v>57.72</v>
      </c>
      <c r="L13">
        <v>3.75</v>
      </c>
      <c r="M13">
        <v>27</v>
      </c>
      <c r="N13">
        <v>55.93</v>
      </c>
      <c r="O13">
        <v>29514.51</v>
      </c>
      <c r="P13">
        <v>142.57</v>
      </c>
      <c r="Q13">
        <v>453.2</v>
      </c>
      <c r="R13">
        <v>53.74</v>
      </c>
      <c r="S13">
        <v>28.65</v>
      </c>
      <c r="T13">
        <v>11730.12</v>
      </c>
      <c r="U13">
        <v>0.53</v>
      </c>
      <c r="V13">
        <v>0.86</v>
      </c>
      <c r="W13">
        <v>0.13</v>
      </c>
      <c r="X13">
        <v>0.72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7.529</v>
      </c>
      <c r="E14">
        <v>13.28</v>
      </c>
      <c r="F14">
        <v>9.34</v>
      </c>
      <c r="G14">
        <v>20.76</v>
      </c>
      <c r="H14">
        <v>0.3</v>
      </c>
      <c r="I14">
        <v>27</v>
      </c>
      <c r="J14">
        <v>237.84</v>
      </c>
      <c r="K14">
        <v>57.72</v>
      </c>
      <c r="L14">
        <v>4</v>
      </c>
      <c r="M14">
        <v>25</v>
      </c>
      <c r="N14">
        <v>56.12</v>
      </c>
      <c r="O14">
        <v>29567.95</v>
      </c>
      <c r="P14">
        <v>140.67</v>
      </c>
      <c r="Q14">
        <v>453.3</v>
      </c>
      <c r="R14">
        <v>50.92</v>
      </c>
      <c r="S14">
        <v>28.65</v>
      </c>
      <c r="T14">
        <v>10329.62</v>
      </c>
      <c r="U14">
        <v>0.5600000000000001</v>
      </c>
      <c r="V14">
        <v>0.87</v>
      </c>
      <c r="W14">
        <v>0.11</v>
      </c>
      <c r="X14">
        <v>0.62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7.4422</v>
      </c>
      <c r="E15">
        <v>13.44</v>
      </c>
      <c r="F15">
        <v>9.539999999999999</v>
      </c>
      <c r="G15">
        <v>22.02</v>
      </c>
      <c r="H15">
        <v>0.32</v>
      </c>
      <c r="I15">
        <v>26</v>
      </c>
      <c r="J15">
        <v>238.28</v>
      </c>
      <c r="K15">
        <v>57.72</v>
      </c>
      <c r="L15">
        <v>4.25</v>
      </c>
      <c r="M15">
        <v>24</v>
      </c>
      <c r="N15">
        <v>56.3</v>
      </c>
      <c r="O15">
        <v>29621.44</v>
      </c>
      <c r="P15">
        <v>143.63</v>
      </c>
      <c r="Q15">
        <v>453.19</v>
      </c>
      <c r="R15">
        <v>57.66</v>
      </c>
      <c r="S15">
        <v>28.65</v>
      </c>
      <c r="T15">
        <v>13707.3</v>
      </c>
      <c r="U15">
        <v>0.5</v>
      </c>
      <c r="V15">
        <v>0.85</v>
      </c>
      <c r="W15">
        <v>0.13</v>
      </c>
      <c r="X15">
        <v>0.82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7.5645</v>
      </c>
      <c r="E16">
        <v>13.22</v>
      </c>
      <c r="F16">
        <v>9.42</v>
      </c>
      <c r="G16">
        <v>23.54</v>
      </c>
      <c r="H16">
        <v>0.34</v>
      </c>
      <c r="I16">
        <v>24</v>
      </c>
      <c r="J16">
        <v>238.71</v>
      </c>
      <c r="K16">
        <v>57.72</v>
      </c>
      <c r="L16">
        <v>4.5</v>
      </c>
      <c r="M16">
        <v>22</v>
      </c>
      <c r="N16">
        <v>56.49</v>
      </c>
      <c r="O16">
        <v>29675.01</v>
      </c>
      <c r="P16">
        <v>141.26</v>
      </c>
      <c r="Q16">
        <v>453.17</v>
      </c>
      <c r="R16">
        <v>53.52</v>
      </c>
      <c r="S16">
        <v>28.65</v>
      </c>
      <c r="T16">
        <v>11644.37</v>
      </c>
      <c r="U16">
        <v>0.54</v>
      </c>
      <c r="V16">
        <v>0.86</v>
      </c>
      <c r="W16">
        <v>0.12</v>
      </c>
      <c r="X16">
        <v>0.7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7.6157</v>
      </c>
      <c r="E17">
        <v>13.13</v>
      </c>
      <c r="F17">
        <v>9.369999999999999</v>
      </c>
      <c r="G17">
        <v>24.45</v>
      </c>
      <c r="H17">
        <v>0.35</v>
      </c>
      <c r="I17">
        <v>23</v>
      </c>
      <c r="J17">
        <v>239.14</v>
      </c>
      <c r="K17">
        <v>57.72</v>
      </c>
      <c r="L17">
        <v>4.75</v>
      </c>
      <c r="M17">
        <v>21</v>
      </c>
      <c r="N17">
        <v>56.67</v>
      </c>
      <c r="O17">
        <v>29728.63</v>
      </c>
      <c r="P17">
        <v>140.39</v>
      </c>
      <c r="Q17">
        <v>453.21</v>
      </c>
      <c r="R17">
        <v>52.03</v>
      </c>
      <c r="S17">
        <v>28.65</v>
      </c>
      <c r="T17">
        <v>10907.25</v>
      </c>
      <c r="U17">
        <v>0.55</v>
      </c>
      <c r="V17">
        <v>0.87</v>
      </c>
      <c r="W17">
        <v>0.12</v>
      </c>
      <c r="X17">
        <v>0.65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7.7124</v>
      </c>
      <c r="E18">
        <v>12.97</v>
      </c>
      <c r="F18">
        <v>9.300000000000001</v>
      </c>
      <c r="G18">
        <v>26.57</v>
      </c>
      <c r="H18">
        <v>0.37</v>
      </c>
      <c r="I18">
        <v>21</v>
      </c>
      <c r="J18">
        <v>239.58</v>
      </c>
      <c r="K18">
        <v>57.72</v>
      </c>
      <c r="L18">
        <v>5</v>
      </c>
      <c r="M18">
        <v>19</v>
      </c>
      <c r="N18">
        <v>56.86</v>
      </c>
      <c r="O18">
        <v>29782.33</v>
      </c>
      <c r="P18">
        <v>138.74</v>
      </c>
      <c r="Q18">
        <v>453.19</v>
      </c>
      <c r="R18">
        <v>49.58</v>
      </c>
      <c r="S18">
        <v>28.65</v>
      </c>
      <c r="T18">
        <v>9689.459999999999</v>
      </c>
      <c r="U18">
        <v>0.58</v>
      </c>
      <c r="V18">
        <v>0.87</v>
      </c>
      <c r="W18">
        <v>0.11</v>
      </c>
      <c r="X18">
        <v>0.58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7.762</v>
      </c>
      <c r="E19">
        <v>12.88</v>
      </c>
      <c r="F19">
        <v>9.26</v>
      </c>
      <c r="G19">
        <v>27.79</v>
      </c>
      <c r="H19">
        <v>0.39</v>
      </c>
      <c r="I19">
        <v>20</v>
      </c>
      <c r="J19">
        <v>240.02</v>
      </c>
      <c r="K19">
        <v>57.72</v>
      </c>
      <c r="L19">
        <v>5.25</v>
      </c>
      <c r="M19">
        <v>18</v>
      </c>
      <c r="N19">
        <v>57.04</v>
      </c>
      <c r="O19">
        <v>29836.09</v>
      </c>
      <c r="P19">
        <v>137.96</v>
      </c>
      <c r="Q19">
        <v>453.18</v>
      </c>
      <c r="R19">
        <v>48.38</v>
      </c>
      <c r="S19">
        <v>28.65</v>
      </c>
      <c r="T19">
        <v>9096.59</v>
      </c>
      <c r="U19">
        <v>0.59</v>
      </c>
      <c r="V19">
        <v>0.88</v>
      </c>
      <c r="W19">
        <v>0.11</v>
      </c>
      <c r="X19">
        <v>0.54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7.8054</v>
      </c>
      <c r="E20">
        <v>12.81</v>
      </c>
      <c r="F20">
        <v>9.24</v>
      </c>
      <c r="G20">
        <v>29.17</v>
      </c>
      <c r="H20">
        <v>0.41</v>
      </c>
      <c r="I20">
        <v>19</v>
      </c>
      <c r="J20">
        <v>240.45</v>
      </c>
      <c r="K20">
        <v>57.72</v>
      </c>
      <c r="L20">
        <v>5.5</v>
      </c>
      <c r="M20">
        <v>17</v>
      </c>
      <c r="N20">
        <v>57.23</v>
      </c>
      <c r="O20">
        <v>29890.04</v>
      </c>
      <c r="P20">
        <v>137.22</v>
      </c>
      <c r="Q20">
        <v>453.25</v>
      </c>
      <c r="R20">
        <v>47.41</v>
      </c>
      <c r="S20">
        <v>28.65</v>
      </c>
      <c r="T20">
        <v>8612.530000000001</v>
      </c>
      <c r="U20">
        <v>0.6</v>
      </c>
      <c r="V20">
        <v>0.88</v>
      </c>
      <c r="W20">
        <v>0.11</v>
      </c>
      <c r="X20">
        <v>0.52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7.8003</v>
      </c>
      <c r="E21">
        <v>12.82</v>
      </c>
      <c r="F21">
        <v>9.25</v>
      </c>
      <c r="G21">
        <v>29.2</v>
      </c>
      <c r="H21">
        <v>0.42</v>
      </c>
      <c r="I21">
        <v>19</v>
      </c>
      <c r="J21">
        <v>240.89</v>
      </c>
      <c r="K21">
        <v>57.72</v>
      </c>
      <c r="L21">
        <v>5.75</v>
      </c>
      <c r="M21">
        <v>17</v>
      </c>
      <c r="N21">
        <v>57.42</v>
      </c>
      <c r="O21">
        <v>29943.94</v>
      </c>
      <c r="P21">
        <v>137.1</v>
      </c>
      <c r="Q21">
        <v>453.17</v>
      </c>
      <c r="R21">
        <v>47.77</v>
      </c>
      <c r="S21">
        <v>28.65</v>
      </c>
      <c r="T21">
        <v>8793.540000000001</v>
      </c>
      <c r="U21">
        <v>0.6</v>
      </c>
      <c r="V21">
        <v>0.88</v>
      </c>
      <c r="W21">
        <v>0.11</v>
      </c>
      <c r="X21">
        <v>0.53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7.8503</v>
      </c>
      <c r="E22">
        <v>12.74</v>
      </c>
      <c r="F22">
        <v>9.210000000000001</v>
      </c>
      <c r="G22">
        <v>30.7</v>
      </c>
      <c r="H22">
        <v>0.44</v>
      </c>
      <c r="I22">
        <v>18</v>
      </c>
      <c r="J22">
        <v>241.33</v>
      </c>
      <c r="K22">
        <v>57.72</v>
      </c>
      <c r="L22">
        <v>6</v>
      </c>
      <c r="M22">
        <v>16</v>
      </c>
      <c r="N22">
        <v>57.6</v>
      </c>
      <c r="O22">
        <v>29997.9</v>
      </c>
      <c r="P22">
        <v>136.18</v>
      </c>
      <c r="Q22">
        <v>453.19</v>
      </c>
      <c r="R22">
        <v>46.56</v>
      </c>
      <c r="S22">
        <v>28.65</v>
      </c>
      <c r="T22">
        <v>8193.07</v>
      </c>
      <c r="U22">
        <v>0.62</v>
      </c>
      <c r="V22">
        <v>0.88</v>
      </c>
      <c r="W22">
        <v>0.11</v>
      </c>
      <c r="X22">
        <v>0.49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7.8985</v>
      </c>
      <c r="E23">
        <v>12.66</v>
      </c>
      <c r="F23">
        <v>9.18</v>
      </c>
      <c r="G23">
        <v>32.39</v>
      </c>
      <c r="H23">
        <v>0.46</v>
      </c>
      <c r="I23">
        <v>17</v>
      </c>
      <c r="J23">
        <v>241.77</v>
      </c>
      <c r="K23">
        <v>57.72</v>
      </c>
      <c r="L23">
        <v>6.25</v>
      </c>
      <c r="M23">
        <v>15</v>
      </c>
      <c r="N23">
        <v>57.79</v>
      </c>
      <c r="O23">
        <v>30051.93</v>
      </c>
      <c r="P23">
        <v>135.32</v>
      </c>
      <c r="Q23">
        <v>453.18</v>
      </c>
      <c r="R23">
        <v>45.47</v>
      </c>
      <c r="S23">
        <v>28.65</v>
      </c>
      <c r="T23">
        <v>7657.13</v>
      </c>
      <c r="U23">
        <v>0.63</v>
      </c>
      <c r="V23">
        <v>0.89</v>
      </c>
      <c r="W23">
        <v>0.11</v>
      </c>
      <c r="X23">
        <v>0.46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7.9516</v>
      </c>
      <c r="E24">
        <v>12.58</v>
      </c>
      <c r="F24">
        <v>9.140000000000001</v>
      </c>
      <c r="G24">
        <v>34.27</v>
      </c>
      <c r="H24">
        <v>0.48</v>
      </c>
      <c r="I24">
        <v>16</v>
      </c>
      <c r="J24">
        <v>242.2</v>
      </c>
      <c r="K24">
        <v>57.72</v>
      </c>
      <c r="L24">
        <v>6.5</v>
      </c>
      <c r="M24">
        <v>14</v>
      </c>
      <c r="N24">
        <v>57.98</v>
      </c>
      <c r="O24">
        <v>30106.03</v>
      </c>
      <c r="P24">
        <v>134.55</v>
      </c>
      <c r="Q24">
        <v>453.19</v>
      </c>
      <c r="R24">
        <v>44.19</v>
      </c>
      <c r="S24">
        <v>28.65</v>
      </c>
      <c r="T24">
        <v>7017.53</v>
      </c>
      <c r="U24">
        <v>0.65</v>
      </c>
      <c r="V24">
        <v>0.89</v>
      </c>
      <c r="W24">
        <v>0.11</v>
      </c>
      <c r="X24">
        <v>0.42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7.9451</v>
      </c>
      <c r="E25">
        <v>12.59</v>
      </c>
      <c r="F25">
        <v>9.15</v>
      </c>
      <c r="G25">
        <v>34.31</v>
      </c>
      <c r="H25">
        <v>0.49</v>
      </c>
      <c r="I25">
        <v>16</v>
      </c>
      <c r="J25">
        <v>242.64</v>
      </c>
      <c r="K25">
        <v>57.72</v>
      </c>
      <c r="L25">
        <v>6.75</v>
      </c>
      <c r="M25">
        <v>14</v>
      </c>
      <c r="N25">
        <v>58.17</v>
      </c>
      <c r="O25">
        <v>30160.2</v>
      </c>
      <c r="P25">
        <v>134.24</v>
      </c>
      <c r="Q25">
        <v>453.18</v>
      </c>
      <c r="R25">
        <v>44.54</v>
      </c>
      <c r="S25">
        <v>28.65</v>
      </c>
      <c r="T25">
        <v>7196.35</v>
      </c>
      <c r="U25">
        <v>0.64</v>
      </c>
      <c r="V25">
        <v>0.89</v>
      </c>
      <c r="W25">
        <v>0.11</v>
      </c>
      <c r="X25">
        <v>0.43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8.000400000000001</v>
      </c>
      <c r="E26">
        <v>12.5</v>
      </c>
      <c r="F26">
        <v>9.109999999999999</v>
      </c>
      <c r="G26">
        <v>36.43</v>
      </c>
      <c r="H26">
        <v>0.51</v>
      </c>
      <c r="I26">
        <v>15</v>
      </c>
      <c r="J26">
        <v>243.08</v>
      </c>
      <c r="K26">
        <v>57.72</v>
      </c>
      <c r="L26">
        <v>7</v>
      </c>
      <c r="M26">
        <v>13</v>
      </c>
      <c r="N26">
        <v>58.36</v>
      </c>
      <c r="O26">
        <v>30214.44</v>
      </c>
      <c r="P26">
        <v>133.33</v>
      </c>
      <c r="Q26">
        <v>453.18</v>
      </c>
      <c r="R26">
        <v>43.17</v>
      </c>
      <c r="S26">
        <v>28.65</v>
      </c>
      <c r="T26">
        <v>6517.26</v>
      </c>
      <c r="U26">
        <v>0.66</v>
      </c>
      <c r="V26">
        <v>0.89</v>
      </c>
      <c r="W26">
        <v>0.1</v>
      </c>
      <c r="X26">
        <v>0.39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8.0725</v>
      </c>
      <c r="E27">
        <v>12.39</v>
      </c>
      <c r="F27">
        <v>9.039999999999999</v>
      </c>
      <c r="G27">
        <v>38.75</v>
      </c>
      <c r="H27">
        <v>0.53</v>
      </c>
      <c r="I27">
        <v>14</v>
      </c>
      <c r="J27">
        <v>243.52</v>
      </c>
      <c r="K27">
        <v>57.72</v>
      </c>
      <c r="L27">
        <v>7.25</v>
      </c>
      <c r="M27">
        <v>12</v>
      </c>
      <c r="N27">
        <v>58.55</v>
      </c>
      <c r="O27">
        <v>30268.74</v>
      </c>
      <c r="P27">
        <v>131.53</v>
      </c>
      <c r="Q27">
        <v>453.17</v>
      </c>
      <c r="R27">
        <v>40.7</v>
      </c>
      <c r="S27">
        <v>28.65</v>
      </c>
      <c r="T27">
        <v>5287.46</v>
      </c>
      <c r="U27">
        <v>0.7</v>
      </c>
      <c r="V27">
        <v>0.9</v>
      </c>
      <c r="W27">
        <v>0.11</v>
      </c>
      <c r="X27">
        <v>0.32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8.089700000000001</v>
      </c>
      <c r="E28">
        <v>12.36</v>
      </c>
      <c r="F28">
        <v>9.01</v>
      </c>
      <c r="G28">
        <v>38.63</v>
      </c>
      <c r="H28">
        <v>0.55</v>
      </c>
      <c r="I28">
        <v>14</v>
      </c>
      <c r="J28">
        <v>243.96</v>
      </c>
      <c r="K28">
        <v>57.72</v>
      </c>
      <c r="L28">
        <v>7.5</v>
      </c>
      <c r="M28">
        <v>12</v>
      </c>
      <c r="N28">
        <v>58.74</v>
      </c>
      <c r="O28">
        <v>30323.11</v>
      </c>
      <c r="P28">
        <v>131.36</v>
      </c>
      <c r="Q28">
        <v>453.23</v>
      </c>
      <c r="R28">
        <v>40.19</v>
      </c>
      <c r="S28">
        <v>28.65</v>
      </c>
      <c r="T28">
        <v>5030.6</v>
      </c>
      <c r="U28">
        <v>0.71</v>
      </c>
      <c r="V28">
        <v>0.9</v>
      </c>
      <c r="W28">
        <v>0.1</v>
      </c>
      <c r="X28">
        <v>0.29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7.9961</v>
      </c>
      <c r="E29">
        <v>12.51</v>
      </c>
      <c r="F29">
        <v>9.16</v>
      </c>
      <c r="G29">
        <v>39.25</v>
      </c>
      <c r="H29">
        <v>0.5600000000000001</v>
      </c>
      <c r="I29">
        <v>14</v>
      </c>
      <c r="J29">
        <v>244.41</v>
      </c>
      <c r="K29">
        <v>57.72</v>
      </c>
      <c r="L29">
        <v>7.75</v>
      </c>
      <c r="M29">
        <v>12</v>
      </c>
      <c r="N29">
        <v>58.93</v>
      </c>
      <c r="O29">
        <v>30377.55</v>
      </c>
      <c r="P29">
        <v>133.3</v>
      </c>
      <c r="Q29">
        <v>453.17</v>
      </c>
      <c r="R29">
        <v>45.39</v>
      </c>
      <c r="S29">
        <v>28.65</v>
      </c>
      <c r="T29">
        <v>7628.51</v>
      </c>
      <c r="U29">
        <v>0.63</v>
      </c>
      <c r="V29">
        <v>0.89</v>
      </c>
      <c r="W29">
        <v>0.1</v>
      </c>
      <c r="X29">
        <v>0.44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8.0855</v>
      </c>
      <c r="E30">
        <v>12.37</v>
      </c>
      <c r="F30">
        <v>9.07</v>
      </c>
      <c r="G30">
        <v>41.85</v>
      </c>
      <c r="H30">
        <v>0.58</v>
      </c>
      <c r="I30">
        <v>13</v>
      </c>
      <c r="J30">
        <v>244.85</v>
      </c>
      <c r="K30">
        <v>57.72</v>
      </c>
      <c r="L30">
        <v>8</v>
      </c>
      <c r="M30">
        <v>11</v>
      </c>
      <c r="N30">
        <v>59.12</v>
      </c>
      <c r="O30">
        <v>30432.06</v>
      </c>
      <c r="P30">
        <v>131.7</v>
      </c>
      <c r="Q30">
        <v>453.17</v>
      </c>
      <c r="R30">
        <v>42.06</v>
      </c>
      <c r="S30">
        <v>28.65</v>
      </c>
      <c r="T30">
        <v>5971.89</v>
      </c>
      <c r="U30">
        <v>0.68</v>
      </c>
      <c r="V30">
        <v>0.9</v>
      </c>
      <c r="W30">
        <v>0.1</v>
      </c>
      <c r="X30">
        <v>0.35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8.084300000000001</v>
      </c>
      <c r="E31">
        <v>12.37</v>
      </c>
      <c r="F31">
        <v>9.07</v>
      </c>
      <c r="G31">
        <v>41.86</v>
      </c>
      <c r="H31">
        <v>0.6</v>
      </c>
      <c r="I31">
        <v>13</v>
      </c>
      <c r="J31">
        <v>245.29</v>
      </c>
      <c r="K31">
        <v>57.72</v>
      </c>
      <c r="L31">
        <v>8.25</v>
      </c>
      <c r="M31">
        <v>11</v>
      </c>
      <c r="N31">
        <v>59.32</v>
      </c>
      <c r="O31">
        <v>30486.64</v>
      </c>
      <c r="P31">
        <v>131.27</v>
      </c>
      <c r="Q31">
        <v>453.24</v>
      </c>
      <c r="R31">
        <v>41.99</v>
      </c>
      <c r="S31">
        <v>28.65</v>
      </c>
      <c r="T31">
        <v>5935.33</v>
      </c>
      <c r="U31">
        <v>0.68</v>
      </c>
      <c r="V31">
        <v>0.9</v>
      </c>
      <c r="W31">
        <v>0.1</v>
      </c>
      <c r="X31">
        <v>0.35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8.136699999999999</v>
      </c>
      <c r="E32">
        <v>12.29</v>
      </c>
      <c r="F32">
        <v>9.029999999999999</v>
      </c>
      <c r="G32">
        <v>45.17</v>
      </c>
      <c r="H32">
        <v>0.62</v>
      </c>
      <c r="I32">
        <v>12</v>
      </c>
      <c r="J32">
        <v>245.73</v>
      </c>
      <c r="K32">
        <v>57.72</v>
      </c>
      <c r="L32">
        <v>8.5</v>
      </c>
      <c r="M32">
        <v>10</v>
      </c>
      <c r="N32">
        <v>59.51</v>
      </c>
      <c r="O32">
        <v>30541.29</v>
      </c>
      <c r="P32">
        <v>129.99</v>
      </c>
      <c r="Q32">
        <v>453.17</v>
      </c>
      <c r="R32">
        <v>40.85</v>
      </c>
      <c r="S32">
        <v>28.65</v>
      </c>
      <c r="T32">
        <v>5369.87</v>
      </c>
      <c r="U32">
        <v>0.7</v>
      </c>
      <c r="V32">
        <v>0.9</v>
      </c>
      <c r="W32">
        <v>0.1</v>
      </c>
      <c r="X32">
        <v>0.31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8.1304</v>
      </c>
      <c r="E33">
        <v>12.3</v>
      </c>
      <c r="F33">
        <v>9.039999999999999</v>
      </c>
      <c r="G33">
        <v>45.22</v>
      </c>
      <c r="H33">
        <v>0.63</v>
      </c>
      <c r="I33">
        <v>12</v>
      </c>
      <c r="J33">
        <v>246.18</v>
      </c>
      <c r="K33">
        <v>57.72</v>
      </c>
      <c r="L33">
        <v>8.75</v>
      </c>
      <c r="M33">
        <v>10</v>
      </c>
      <c r="N33">
        <v>59.7</v>
      </c>
      <c r="O33">
        <v>30596.01</v>
      </c>
      <c r="P33">
        <v>130.27</v>
      </c>
      <c r="Q33">
        <v>453.18</v>
      </c>
      <c r="R33">
        <v>41.14</v>
      </c>
      <c r="S33">
        <v>28.65</v>
      </c>
      <c r="T33">
        <v>5513.26</v>
      </c>
      <c r="U33">
        <v>0.7</v>
      </c>
      <c r="V33">
        <v>0.9</v>
      </c>
      <c r="W33">
        <v>0.1</v>
      </c>
      <c r="X33">
        <v>0.32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8.132999999999999</v>
      </c>
      <c r="E34">
        <v>12.3</v>
      </c>
      <c r="F34">
        <v>9.039999999999999</v>
      </c>
      <c r="G34">
        <v>45.2</v>
      </c>
      <c r="H34">
        <v>0.65</v>
      </c>
      <c r="I34">
        <v>12</v>
      </c>
      <c r="J34">
        <v>246.62</v>
      </c>
      <c r="K34">
        <v>57.72</v>
      </c>
      <c r="L34">
        <v>9</v>
      </c>
      <c r="M34">
        <v>10</v>
      </c>
      <c r="N34">
        <v>59.9</v>
      </c>
      <c r="O34">
        <v>30650.8</v>
      </c>
      <c r="P34">
        <v>129.52</v>
      </c>
      <c r="Q34">
        <v>453.17</v>
      </c>
      <c r="R34">
        <v>41.06</v>
      </c>
      <c r="S34">
        <v>28.65</v>
      </c>
      <c r="T34">
        <v>5476.7</v>
      </c>
      <c r="U34">
        <v>0.7</v>
      </c>
      <c r="V34">
        <v>0.9</v>
      </c>
      <c r="W34">
        <v>0.1</v>
      </c>
      <c r="X34">
        <v>0.32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8.189299999999999</v>
      </c>
      <c r="E35">
        <v>12.21</v>
      </c>
      <c r="F35">
        <v>9</v>
      </c>
      <c r="G35">
        <v>49.1</v>
      </c>
      <c r="H35">
        <v>0.67</v>
      </c>
      <c r="I35">
        <v>11</v>
      </c>
      <c r="J35">
        <v>247.07</v>
      </c>
      <c r="K35">
        <v>57.72</v>
      </c>
      <c r="L35">
        <v>9.25</v>
      </c>
      <c r="M35">
        <v>9</v>
      </c>
      <c r="N35">
        <v>60.09</v>
      </c>
      <c r="O35">
        <v>30705.66</v>
      </c>
      <c r="P35">
        <v>128.52</v>
      </c>
      <c r="Q35">
        <v>453.18</v>
      </c>
      <c r="R35">
        <v>39.72</v>
      </c>
      <c r="S35">
        <v>28.65</v>
      </c>
      <c r="T35">
        <v>4810.25</v>
      </c>
      <c r="U35">
        <v>0.72</v>
      </c>
      <c r="V35">
        <v>0.9</v>
      </c>
      <c r="W35">
        <v>0.1</v>
      </c>
      <c r="X35">
        <v>0.28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8.186999999999999</v>
      </c>
      <c r="E36">
        <v>12.21</v>
      </c>
      <c r="F36">
        <v>9</v>
      </c>
      <c r="G36">
        <v>49.12</v>
      </c>
      <c r="H36">
        <v>0.68</v>
      </c>
      <c r="I36">
        <v>11</v>
      </c>
      <c r="J36">
        <v>247.51</v>
      </c>
      <c r="K36">
        <v>57.72</v>
      </c>
      <c r="L36">
        <v>9.5</v>
      </c>
      <c r="M36">
        <v>9</v>
      </c>
      <c r="N36">
        <v>60.29</v>
      </c>
      <c r="O36">
        <v>30760.6</v>
      </c>
      <c r="P36">
        <v>128.42</v>
      </c>
      <c r="Q36">
        <v>453.17</v>
      </c>
      <c r="R36">
        <v>39.92</v>
      </c>
      <c r="S36">
        <v>28.65</v>
      </c>
      <c r="T36">
        <v>4908.59</v>
      </c>
      <c r="U36">
        <v>0.72</v>
      </c>
      <c r="V36">
        <v>0.9</v>
      </c>
      <c r="W36">
        <v>0.1</v>
      </c>
      <c r="X36">
        <v>0.28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8.187200000000001</v>
      </c>
      <c r="E37">
        <v>12.21</v>
      </c>
      <c r="F37">
        <v>9</v>
      </c>
      <c r="G37">
        <v>49.11</v>
      </c>
      <c r="H37">
        <v>0.7</v>
      </c>
      <c r="I37">
        <v>11</v>
      </c>
      <c r="J37">
        <v>247.96</v>
      </c>
      <c r="K37">
        <v>57.72</v>
      </c>
      <c r="L37">
        <v>9.75</v>
      </c>
      <c r="M37">
        <v>9</v>
      </c>
      <c r="N37">
        <v>60.48</v>
      </c>
      <c r="O37">
        <v>30815.6</v>
      </c>
      <c r="P37">
        <v>128.2</v>
      </c>
      <c r="Q37">
        <v>453.17</v>
      </c>
      <c r="R37">
        <v>39.96</v>
      </c>
      <c r="S37">
        <v>28.65</v>
      </c>
      <c r="T37">
        <v>4928.56</v>
      </c>
      <c r="U37">
        <v>0.72</v>
      </c>
      <c r="V37">
        <v>0.9</v>
      </c>
      <c r="W37">
        <v>0.1</v>
      </c>
      <c r="X37">
        <v>0.28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8.186500000000001</v>
      </c>
      <c r="E38">
        <v>12.22</v>
      </c>
      <c r="F38">
        <v>9.01</v>
      </c>
      <c r="G38">
        <v>49.12</v>
      </c>
      <c r="H38">
        <v>0.72</v>
      </c>
      <c r="I38">
        <v>11</v>
      </c>
      <c r="J38">
        <v>248.4</v>
      </c>
      <c r="K38">
        <v>57.72</v>
      </c>
      <c r="L38">
        <v>10</v>
      </c>
      <c r="M38">
        <v>9</v>
      </c>
      <c r="N38">
        <v>60.68</v>
      </c>
      <c r="O38">
        <v>30870.67</v>
      </c>
      <c r="P38">
        <v>127.68</v>
      </c>
      <c r="Q38">
        <v>453.17</v>
      </c>
      <c r="R38">
        <v>39.86</v>
      </c>
      <c r="S38">
        <v>28.65</v>
      </c>
      <c r="T38">
        <v>4878.8</v>
      </c>
      <c r="U38">
        <v>0.72</v>
      </c>
      <c r="V38">
        <v>0.9</v>
      </c>
      <c r="W38">
        <v>0.1</v>
      </c>
      <c r="X38">
        <v>0.28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8.247400000000001</v>
      </c>
      <c r="E39">
        <v>12.12</v>
      </c>
      <c r="F39">
        <v>8.960000000000001</v>
      </c>
      <c r="G39">
        <v>53.76</v>
      </c>
      <c r="H39">
        <v>0.73</v>
      </c>
      <c r="I39">
        <v>10</v>
      </c>
      <c r="J39">
        <v>248.85</v>
      </c>
      <c r="K39">
        <v>57.72</v>
      </c>
      <c r="L39">
        <v>10.25</v>
      </c>
      <c r="M39">
        <v>8</v>
      </c>
      <c r="N39">
        <v>60.88</v>
      </c>
      <c r="O39">
        <v>30925.82</v>
      </c>
      <c r="P39">
        <v>126.82</v>
      </c>
      <c r="Q39">
        <v>453.2</v>
      </c>
      <c r="R39">
        <v>38.35</v>
      </c>
      <c r="S39">
        <v>28.65</v>
      </c>
      <c r="T39">
        <v>4131.01</v>
      </c>
      <c r="U39">
        <v>0.75</v>
      </c>
      <c r="V39">
        <v>0.91</v>
      </c>
      <c r="W39">
        <v>0.1</v>
      </c>
      <c r="X39">
        <v>0.24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8.263500000000001</v>
      </c>
      <c r="E40">
        <v>12.1</v>
      </c>
      <c r="F40">
        <v>8.94</v>
      </c>
      <c r="G40">
        <v>53.62</v>
      </c>
      <c r="H40">
        <v>0.75</v>
      </c>
      <c r="I40">
        <v>10</v>
      </c>
      <c r="J40">
        <v>249.3</v>
      </c>
      <c r="K40">
        <v>57.72</v>
      </c>
      <c r="L40">
        <v>10.5</v>
      </c>
      <c r="M40">
        <v>8</v>
      </c>
      <c r="N40">
        <v>61.07</v>
      </c>
      <c r="O40">
        <v>30981.04</v>
      </c>
      <c r="P40">
        <v>126.41</v>
      </c>
      <c r="Q40">
        <v>453.17</v>
      </c>
      <c r="R40">
        <v>37.45</v>
      </c>
      <c r="S40">
        <v>28.65</v>
      </c>
      <c r="T40">
        <v>3678.25</v>
      </c>
      <c r="U40">
        <v>0.77</v>
      </c>
      <c r="V40">
        <v>0.91</v>
      </c>
      <c r="W40">
        <v>0.1</v>
      </c>
      <c r="X40">
        <v>0.22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8.267099999999999</v>
      </c>
      <c r="E41">
        <v>12.1</v>
      </c>
      <c r="F41">
        <v>8.93</v>
      </c>
      <c r="G41">
        <v>53.59</v>
      </c>
      <c r="H41">
        <v>0.77</v>
      </c>
      <c r="I41">
        <v>10</v>
      </c>
      <c r="J41">
        <v>249.75</v>
      </c>
      <c r="K41">
        <v>57.72</v>
      </c>
      <c r="L41">
        <v>10.75</v>
      </c>
      <c r="M41">
        <v>8</v>
      </c>
      <c r="N41">
        <v>61.27</v>
      </c>
      <c r="O41">
        <v>31036.33</v>
      </c>
      <c r="P41">
        <v>125.53</v>
      </c>
      <c r="Q41">
        <v>453.17</v>
      </c>
      <c r="R41">
        <v>37.52</v>
      </c>
      <c r="S41">
        <v>28.65</v>
      </c>
      <c r="T41">
        <v>3712.76</v>
      </c>
      <c r="U41">
        <v>0.76</v>
      </c>
      <c r="V41">
        <v>0.91</v>
      </c>
      <c r="W41">
        <v>0.09</v>
      </c>
      <c r="X41">
        <v>0.21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8.207000000000001</v>
      </c>
      <c r="E42">
        <v>12.18</v>
      </c>
      <c r="F42">
        <v>9.02</v>
      </c>
      <c r="G42">
        <v>54.12</v>
      </c>
      <c r="H42">
        <v>0.78</v>
      </c>
      <c r="I42">
        <v>10</v>
      </c>
      <c r="J42">
        <v>250.2</v>
      </c>
      <c r="K42">
        <v>57.72</v>
      </c>
      <c r="L42">
        <v>11</v>
      </c>
      <c r="M42">
        <v>8</v>
      </c>
      <c r="N42">
        <v>61.47</v>
      </c>
      <c r="O42">
        <v>31091.69</v>
      </c>
      <c r="P42">
        <v>126.28</v>
      </c>
      <c r="Q42">
        <v>453.17</v>
      </c>
      <c r="R42">
        <v>40.56</v>
      </c>
      <c r="S42">
        <v>28.65</v>
      </c>
      <c r="T42">
        <v>5233.75</v>
      </c>
      <c r="U42">
        <v>0.71</v>
      </c>
      <c r="V42">
        <v>0.9</v>
      </c>
      <c r="W42">
        <v>0.1</v>
      </c>
      <c r="X42">
        <v>0.3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8.2911</v>
      </c>
      <c r="E43">
        <v>12.06</v>
      </c>
      <c r="F43">
        <v>8.94</v>
      </c>
      <c r="G43">
        <v>59.61</v>
      </c>
      <c r="H43">
        <v>0.8</v>
      </c>
      <c r="I43">
        <v>9</v>
      </c>
      <c r="J43">
        <v>250.65</v>
      </c>
      <c r="K43">
        <v>57.72</v>
      </c>
      <c r="L43">
        <v>11.25</v>
      </c>
      <c r="M43">
        <v>7</v>
      </c>
      <c r="N43">
        <v>61.67</v>
      </c>
      <c r="O43">
        <v>31147.12</v>
      </c>
      <c r="P43">
        <v>124.68</v>
      </c>
      <c r="Q43">
        <v>453.17</v>
      </c>
      <c r="R43">
        <v>37.86</v>
      </c>
      <c r="S43">
        <v>28.65</v>
      </c>
      <c r="T43">
        <v>3890.36</v>
      </c>
      <c r="U43">
        <v>0.76</v>
      </c>
      <c r="V43">
        <v>0.91</v>
      </c>
      <c r="W43">
        <v>0.09</v>
      </c>
      <c r="X43">
        <v>0.22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8.2789</v>
      </c>
      <c r="E44">
        <v>12.08</v>
      </c>
      <c r="F44">
        <v>8.960000000000001</v>
      </c>
      <c r="G44">
        <v>59.73</v>
      </c>
      <c r="H44">
        <v>0.8100000000000001</v>
      </c>
      <c r="I44">
        <v>9</v>
      </c>
      <c r="J44">
        <v>251.1</v>
      </c>
      <c r="K44">
        <v>57.72</v>
      </c>
      <c r="L44">
        <v>11.5</v>
      </c>
      <c r="M44">
        <v>7</v>
      </c>
      <c r="N44">
        <v>61.87</v>
      </c>
      <c r="O44">
        <v>31202.63</v>
      </c>
      <c r="P44">
        <v>124.69</v>
      </c>
      <c r="Q44">
        <v>453.17</v>
      </c>
      <c r="R44">
        <v>38.4</v>
      </c>
      <c r="S44">
        <v>28.65</v>
      </c>
      <c r="T44">
        <v>4159.45</v>
      </c>
      <c r="U44">
        <v>0.75</v>
      </c>
      <c r="V44">
        <v>0.91</v>
      </c>
      <c r="W44">
        <v>0.1</v>
      </c>
      <c r="X44">
        <v>0.24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8.288600000000001</v>
      </c>
      <c r="E45">
        <v>12.06</v>
      </c>
      <c r="F45">
        <v>8.949999999999999</v>
      </c>
      <c r="G45">
        <v>59.64</v>
      </c>
      <c r="H45">
        <v>0.83</v>
      </c>
      <c r="I45">
        <v>9</v>
      </c>
      <c r="J45">
        <v>251.55</v>
      </c>
      <c r="K45">
        <v>57.72</v>
      </c>
      <c r="L45">
        <v>11.75</v>
      </c>
      <c r="M45">
        <v>7</v>
      </c>
      <c r="N45">
        <v>62.07</v>
      </c>
      <c r="O45">
        <v>31258.21</v>
      </c>
      <c r="P45">
        <v>124.72</v>
      </c>
      <c r="Q45">
        <v>453.17</v>
      </c>
      <c r="R45">
        <v>37.99</v>
      </c>
      <c r="S45">
        <v>28.65</v>
      </c>
      <c r="T45">
        <v>3953.67</v>
      </c>
      <c r="U45">
        <v>0.75</v>
      </c>
      <c r="V45">
        <v>0.91</v>
      </c>
      <c r="W45">
        <v>0.09</v>
      </c>
      <c r="X45">
        <v>0.23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8.2829</v>
      </c>
      <c r="E46">
        <v>12.07</v>
      </c>
      <c r="F46">
        <v>8.949999999999999</v>
      </c>
      <c r="G46">
        <v>59.69</v>
      </c>
      <c r="H46">
        <v>0.85</v>
      </c>
      <c r="I46">
        <v>9</v>
      </c>
      <c r="J46">
        <v>252</v>
      </c>
      <c r="K46">
        <v>57.72</v>
      </c>
      <c r="L46">
        <v>12</v>
      </c>
      <c r="M46">
        <v>7</v>
      </c>
      <c r="N46">
        <v>62.27</v>
      </c>
      <c r="O46">
        <v>31313.87</v>
      </c>
      <c r="P46">
        <v>124.68</v>
      </c>
      <c r="Q46">
        <v>453.17</v>
      </c>
      <c r="R46">
        <v>38.25</v>
      </c>
      <c r="S46">
        <v>28.65</v>
      </c>
      <c r="T46">
        <v>4085.49</v>
      </c>
      <c r="U46">
        <v>0.75</v>
      </c>
      <c r="V46">
        <v>0.91</v>
      </c>
      <c r="W46">
        <v>0.1</v>
      </c>
      <c r="X46">
        <v>0.23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8.2791</v>
      </c>
      <c r="E47">
        <v>12.08</v>
      </c>
      <c r="F47">
        <v>8.960000000000001</v>
      </c>
      <c r="G47">
        <v>59.73</v>
      </c>
      <c r="H47">
        <v>0.86</v>
      </c>
      <c r="I47">
        <v>9</v>
      </c>
      <c r="J47">
        <v>252.45</v>
      </c>
      <c r="K47">
        <v>57.72</v>
      </c>
      <c r="L47">
        <v>12.25</v>
      </c>
      <c r="M47">
        <v>7</v>
      </c>
      <c r="N47">
        <v>62.48</v>
      </c>
      <c r="O47">
        <v>31369.6</v>
      </c>
      <c r="P47">
        <v>124.14</v>
      </c>
      <c r="Q47">
        <v>453.17</v>
      </c>
      <c r="R47">
        <v>38.51</v>
      </c>
      <c r="S47">
        <v>28.65</v>
      </c>
      <c r="T47">
        <v>4216.56</v>
      </c>
      <c r="U47">
        <v>0.74</v>
      </c>
      <c r="V47">
        <v>0.91</v>
      </c>
      <c r="W47">
        <v>0.09</v>
      </c>
      <c r="X47">
        <v>0.24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8.2835</v>
      </c>
      <c r="E48">
        <v>12.07</v>
      </c>
      <c r="F48">
        <v>8.949999999999999</v>
      </c>
      <c r="G48">
        <v>59.69</v>
      </c>
      <c r="H48">
        <v>0.88</v>
      </c>
      <c r="I48">
        <v>9</v>
      </c>
      <c r="J48">
        <v>252.9</v>
      </c>
      <c r="K48">
        <v>57.72</v>
      </c>
      <c r="L48">
        <v>12.5</v>
      </c>
      <c r="M48">
        <v>7</v>
      </c>
      <c r="N48">
        <v>62.68</v>
      </c>
      <c r="O48">
        <v>31425.4</v>
      </c>
      <c r="P48">
        <v>123.4</v>
      </c>
      <c r="Q48">
        <v>453.2</v>
      </c>
      <c r="R48">
        <v>38.15</v>
      </c>
      <c r="S48">
        <v>28.65</v>
      </c>
      <c r="T48">
        <v>4036.62</v>
      </c>
      <c r="U48">
        <v>0.75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8.345499999999999</v>
      </c>
      <c r="E49">
        <v>11.98</v>
      </c>
      <c r="F49">
        <v>8.91</v>
      </c>
      <c r="G49">
        <v>66.81999999999999</v>
      </c>
      <c r="H49">
        <v>0.9</v>
      </c>
      <c r="I49">
        <v>8</v>
      </c>
      <c r="J49">
        <v>253.35</v>
      </c>
      <c r="K49">
        <v>57.72</v>
      </c>
      <c r="L49">
        <v>12.75</v>
      </c>
      <c r="M49">
        <v>6</v>
      </c>
      <c r="N49">
        <v>62.88</v>
      </c>
      <c r="O49">
        <v>31481.28</v>
      </c>
      <c r="P49">
        <v>122.25</v>
      </c>
      <c r="Q49">
        <v>453.18</v>
      </c>
      <c r="R49">
        <v>36.76</v>
      </c>
      <c r="S49">
        <v>28.65</v>
      </c>
      <c r="T49">
        <v>3343.92</v>
      </c>
      <c r="U49">
        <v>0.78</v>
      </c>
      <c r="V49">
        <v>0.91</v>
      </c>
      <c r="W49">
        <v>0.09</v>
      </c>
      <c r="X49">
        <v>0.19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8.3378</v>
      </c>
      <c r="E50">
        <v>11.99</v>
      </c>
      <c r="F50">
        <v>8.92</v>
      </c>
      <c r="G50">
        <v>66.90000000000001</v>
      </c>
      <c r="H50">
        <v>0.91</v>
      </c>
      <c r="I50">
        <v>8</v>
      </c>
      <c r="J50">
        <v>253.81</v>
      </c>
      <c r="K50">
        <v>57.72</v>
      </c>
      <c r="L50">
        <v>13</v>
      </c>
      <c r="M50">
        <v>6</v>
      </c>
      <c r="N50">
        <v>63.08</v>
      </c>
      <c r="O50">
        <v>31537.23</v>
      </c>
      <c r="P50">
        <v>122.18</v>
      </c>
      <c r="Q50">
        <v>453.17</v>
      </c>
      <c r="R50">
        <v>37.12</v>
      </c>
      <c r="S50">
        <v>28.65</v>
      </c>
      <c r="T50">
        <v>3524.09</v>
      </c>
      <c r="U50">
        <v>0.77</v>
      </c>
      <c r="V50">
        <v>0.91</v>
      </c>
      <c r="W50">
        <v>0.09</v>
      </c>
      <c r="X50">
        <v>0.2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8.346500000000001</v>
      </c>
      <c r="E51">
        <v>11.98</v>
      </c>
      <c r="F51">
        <v>8.91</v>
      </c>
      <c r="G51">
        <v>66.81</v>
      </c>
      <c r="H51">
        <v>0.93</v>
      </c>
      <c r="I51">
        <v>8</v>
      </c>
      <c r="J51">
        <v>254.26</v>
      </c>
      <c r="K51">
        <v>57.72</v>
      </c>
      <c r="L51">
        <v>13.25</v>
      </c>
      <c r="M51">
        <v>6</v>
      </c>
      <c r="N51">
        <v>63.29</v>
      </c>
      <c r="O51">
        <v>31593.26</v>
      </c>
      <c r="P51">
        <v>121.99</v>
      </c>
      <c r="Q51">
        <v>453.17</v>
      </c>
      <c r="R51">
        <v>36.73</v>
      </c>
      <c r="S51">
        <v>28.65</v>
      </c>
      <c r="T51">
        <v>3327.5</v>
      </c>
      <c r="U51">
        <v>0.78</v>
      </c>
      <c r="V51">
        <v>0.91</v>
      </c>
      <c r="W51">
        <v>0.09</v>
      </c>
      <c r="X51">
        <v>0.19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8.3665</v>
      </c>
      <c r="E52">
        <v>11.95</v>
      </c>
      <c r="F52">
        <v>8.880000000000001</v>
      </c>
      <c r="G52">
        <v>66.59</v>
      </c>
      <c r="H52">
        <v>0.9399999999999999</v>
      </c>
      <c r="I52">
        <v>8</v>
      </c>
      <c r="J52">
        <v>254.72</v>
      </c>
      <c r="K52">
        <v>57.72</v>
      </c>
      <c r="L52">
        <v>13.5</v>
      </c>
      <c r="M52">
        <v>6</v>
      </c>
      <c r="N52">
        <v>63.49</v>
      </c>
      <c r="O52">
        <v>31649.36</v>
      </c>
      <c r="P52">
        <v>120.9</v>
      </c>
      <c r="Q52">
        <v>453.17</v>
      </c>
      <c r="R52">
        <v>35.58</v>
      </c>
      <c r="S52">
        <v>28.65</v>
      </c>
      <c r="T52">
        <v>2757.05</v>
      </c>
      <c r="U52">
        <v>0.8100000000000001</v>
      </c>
      <c r="V52">
        <v>0.92</v>
      </c>
      <c r="W52">
        <v>0.1</v>
      </c>
      <c r="X52">
        <v>0.16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8.3649</v>
      </c>
      <c r="E53">
        <v>11.95</v>
      </c>
      <c r="F53">
        <v>8.880000000000001</v>
      </c>
      <c r="G53">
        <v>66.61</v>
      </c>
      <c r="H53">
        <v>0.96</v>
      </c>
      <c r="I53">
        <v>8</v>
      </c>
      <c r="J53">
        <v>255.17</v>
      </c>
      <c r="K53">
        <v>57.72</v>
      </c>
      <c r="L53">
        <v>13.75</v>
      </c>
      <c r="M53">
        <v>6</v>
      </c>
      <c r="N53">
        <v>63.7</v>
      </c>
      <c r="O53">
        <v>31705.54</v>
      </c>
      <c r="P53">
        <v>120.6</v>
      </c>
      <c r="Q53">
        <v>453.18</v>
      </c>
      <c r="R53">
        <v>35.87</v>
      </c>
      <c r="S53">
        <v>28.65</v>
      </c>
      <c r="T53">
        <v>2898.95</v>
      </c>
      <c r="U53">
        <v>0.8</v>
      </c>
      <c r="V53">
        <v>0.91</v>
      </c>
      <c r="W53">
        <v>0.09</v>
      </c>
      <c r="X53">
        <v>0.16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8.3231</v>
      </c>
      <c r="E54">
        <v>12.01</v>
      </c>
      <c r="F54">
        <v>8.94</v>
      </c>
      <c r="G54">
        <v>67.06</v>
      </c>
      <c r="H54">
        <v>0.97</v>
      </c>
      <c r="I54">
        <v>8</v>
      </c>
      <c r="J54">
        <v>255.63</v>
      </c>
      <c r="K54">
        <v>57.72</v>
      </c>
      <c r="L54">
        <v>14</v>
      </c>
      <c r="M54">
        <v>6</v>
      </c>
      <c r="N54">
        <v>63.91</v>
      </c>
      <c r="O54">
        <v>31761.8</v>
      </c>
      <c r="P54">
        <v>120.94</v>
      </c>
      <c r="Q54">
        <v>453.17</v>
      </c>
      <c r="R54">
        <v>37.98</v>
      </c>
      <c r="S54">
        <v>28.65</v>
      </c>
      <c r="T54">
        <v>3954.71</v>
      </c>
      <c r="U54">
        <v>0.75</v>
      </c>
      <c r="V54">
        <v>0.91</v>
      </c>
      <c r="W54">
        <v>0.09</v>
      </c>
      <c r="X54">
        <v>0.22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8.3268</v>
      </c>
      <c r="E55">
        <v>12.01</v>
      </c>
      <c r="F55">
        <v>8.94</v>
      </c>
      <c r="G55">
        <v>67.02</v>
      </c>
      <c r="H55">
        <v>0.99</v>
      </c>
      <c r="I55">
        <v>8</v>
      </c>
      <c r="J55">
        <v>256.09</v>
      </c>
      <c r="K55">
        <v>57.72</v>
      </c>
      <c r="L55">
        <v>14.25</v>
      </c>
      <c r="M55">
        <v>6</v>
      </c>
      <c r="N55">
        <v>64.11</v>
      </c>
      <c r="O55">
        <v>31818.13</v>
      </c>
      <c r="P55">
        <v>120.54</v>
      </c>
      <c r="Q55">
        <v>453.19</v>
      </c>
      <c r="R55">
        <v>37.69</v>
      </c>
      <c r="S55">
        <v>28.65</v>
      </c>
      <c r="T55">
        <v>3810.89</v>
      </c>
      <c r="U55">
        <v>0.76</v>
      </c>
      <c r="V55">
        <v>0.91</v>
      </c>
      <c r="W55">
        <v>0.09</v>
      </c>
      <c r="X55">
        <v>0.22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8.3918</v>
      </c>
      <c r="E56">
        <v>11.92</v>
      </c>
      <c r="F56">
        <v>8.890000000000001</v>
      </c>
      <c r="G56">
        <v>76.19</v>
      </c>
      <c r="H56">
        <v>1.01</v>
      </c>
      <c r="I56">
        <v>7</v>
      </c>
      <c r="J56">
        <v>256.54</v>
      </c>
      <c r="K56">
        <v>57.72</v>
      </c>
      <c r="L56">
        <v>14.5</v>
      </c>
      <c r="M56">
        <v>5</v>
      </c>
      <c r="N56">
        <v>64.31999999999999</v>
      </c>
      <c r="O56">
        <v>31874.54</v>
      </c>
      <c r="P56">
        <v>119.71</v>
      </c>
      <c r="Q56">
        <v>453.19</v>
      </c>
      <c r="R56">
        <v>36.13</v>
      </c>
      <c r="S56">
        <v>28.65</v>
      </c>
      <c r="T56">
        <v>3037.01</v>
      </c>
      <c r="U56">
        <v>0.79</v>
      </c>
      <c r="V56">
        <v>0.91</v>
      </c>
      <c r="W56">
        <v>0.09</v>
      </c>
      <c r="X56">
        <v>0.17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8.391</v>
      </c>
      <c r="E57">
        <v>11.92</v>
      </c>
      <c r="F57">
        <v>8.890000000000001</v>
      </c>
      <c r="G57">
        <v>76.2</v>
      </c>
      <c r="H57">
        <v>1.02</v>
      </c>
      <c r="I57">
        <v>7</v>
      </c>
      <c r="J57">
        <v>257</v>
      </c>
      <c r="K57">
        <v>57.72</v>
      </c>
      <c r="L57">
        <v>14.75</v>
      </c>
      <c r="M57">
        <v>5</v>
      </c>
      <c r="N57">
        <v>64.53</v>
      </c>
      <c r="O57">
        <v>31931.15</v>
      </c>
      <c r="P57">
        <v>119.73</v>
      </c>
      <c r="Q57">
        <v>453.2</v>
      </c>
      <c r="R57">
        <v>36.18</v>
      </c>
      <c r="S57">
        <v>28.65</v>
      </c>
      <c r="T57">
        <v>3062.25</v>
      </c>
      <c r="U57">
        <v>0.79</v>
      </c>
      <c r="V57">
        <v>0.91</v>
      </c>
      <c r="W57">
        <v>0.09</v>
      </c>
      <c r="X57">
        <v>0.17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8.3902</v>
      </c>
      <c r="E58">
        <v>11.92</v>
      </c>
      <c r="F58">
        <v>8.890000000000001</v>
      </c>
      <c r="G58">
        <v>76.20999999999999</v>
      </c>
      <c r="H58">
        <v>1.04</v>
      </c>
      <c r="I58">
        <v>7</v>
      </c>
      <c r="J58">
        <v>257.46</v>
      </c>
      <c r="K58">
        <v>57.72</v>
      </c>
      <c r="L58">
        <v>15</v>
      </c>
      <c r="M58">
        <v>5</v>
      </c>
      <c r="N58">
        <v>64.73999999999999</v>
      </c>
      <c r="O58">
        <v>31987.71</v>
      </c>
      <c r="P58">
        <v>119.6</v>
      </c>
      <c r="Q58">
        <v>453.17</v>
      </c>
      <c r="R58">
        <v>36.2</v>
      </c>
      <c r="S58">
        <v>28.65</v>
      </c>
      <c r="T58">
        <v>3071.15</v>
      </c>
      <c r="U58">
        <v>0.79</v>
      </c>
      <c r="V58">
        <v>0.91</v>
      </c>
      <c r="W58">
        <v>0.09</v>
      </c>
      <c r="X58">
        <v>0.17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8.391400000000001</v>
      </c>
      <c r="E59">
        <v>11.92</v>
      </c>
      <c r="F59">
        <v>8.890000000000001</v>
      </c>
      <c r="G59">
        <v>76.19</v>
      </c>
      <c r="H59">
        <v>1.05</v>
      </c>
      <c r="I59">
        <v>7</v>
      </c>
      <c r="J59">
        <v>257.92</v>
      </c>
      <c r="K59">
        <v>57.72</v>
      </c>
      <c r="L59">
        <v>15.25</v>
      </c>
      <c r="M59">
        <v>5</v>
      </c>
      <c r="N59">
        <v>64.95</v>
      </c>
      <c r="O59">
        <v>32044.35</v>
      </c>
      <c r="P59">
        <v>119.17</v>
      </c>
      <c r="Q59">
        <v>453.17</v>
      </c>
      <c r="R59">
        <v>36.08</v>
      </c>
      <c r="S59">
        <v>28.65</v>
      </c>
      <c r="T59">
        <v>3011.04</v>
      </c>
      <c r="U59">
        <v>0.79</v>
      </c>
      <c r="V59">
        <v>0.91</v>
      </c>
      <c r="W59">
        <v>0.09</v>
      </c>
      <c r="X59">
        <v>0.17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8.3902</v>
      </c>
      <c r="E60">
        <v>11.92</v>
      </c>
      <c r="F60">
        <v>8.890000000000001</v>
      </c>
      <c r="G60">
        <v>76.20999999999999</v>
      </c>
      <c r="H60">
        <v>1.07</v>
      </c>
      <c r="I60">
        <v>7</v>
      </c>
      <c r="J60">
        <v>258.38</v>
      </c>
      <c r="K60">
        <v>57.72</v>
      </c>
      <c r="L60">
        <v>15.5</v>
      </c>
      <c r="M60">
        <v>5</v>
      </c>
      <c r="N60">
        <v>65.16</v>
      </c>
      <c r="O60">
        <v>32101.07</v>
      </c>
      <c r="P60">
        <v>118.81</v>
      </c>
      <c r="Q60">
        <v>453.17</v>
      </c>
      <c r="R60">
        <v>36.15</v>
      </c>
      <c r="S60">
        <v>28.65</v>
      </c>
      <c r="T60">
        <v>3044.95</v>
      </c>
      <c r="U60">
        <v>0.79</v>
      </c>
      <c r="V60">
        <v>0.91</v>
      </c>
      <c r="W60">
        <v>0.09</v>
      </c>
      <c r="X60">
        <v>0.17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8.3842</v>
      </c>
      <c r="E61">
        <v>11.93</v>
      </c>
      <c r="F61">
        <v>8.9</v>
      </c>
      <c r="G61">
        <v>76.28</v>
      </c>
      <c r="H61">
        <v>1.08</v>
      </c>
      <c r="I61">
        <v>7</v>
      </c>
      <c r="J61">
        <v>258.84</v>
      </c>
      <c r="K61">
        <v>57.72</v>
      </c>
      <c r="L61">
        <v>15.75</v>
      </c>
      <c r="M61">
        <v>5</v>
      </c>
      <c r="N61">
        <v>65.37</v>
      </c>
      <c r="O61">
        <v>32157.87</v>
      </c>
      <c r="P61">
        <v>118.64</v>
      </c>
      <c r="Q61">
        <v>453.17</v>
      </c>
      <c r="R61">
        <v>36.44</v>
      </c>
      <c r="S61">
        <v>28.65</v>
      </c>
      <c r="T61">
        <v>3190.33</v>
      </c>
      <c r="U61">
        <v>0.79</v>
      </c>
      <c r="V61">
        <v>0.91</v>
      </c>
      <c r="W61">
        <v>0.09</v>
      </c>
      <c r="X61">
        <v>0.18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8.3965</v>
      </c>
      <c r="E62">
        <v>11.91</v>
      </c>
      <c r="F62">
        <v>8.880000000000001</v>
      </c>
      <c r="G62">
        <v>76.13</v>
      </c>
      <c r="H62">
        <v>1.1</v>
      </c>
      <c r="I62">
        <v>7</v>
      </c>
      <c r="J62">
        <v>259.3</v>
      </c>
      <c r="K62">
        <v>57.72</v>
      </c>
      <c r="L62">
        <v>16</v>
      </c>
      <c r="M62">
        <v>5</v>
      </c>
      <c r="N62">
        <v>65.58</v>
      </c>
      <c r="O62">
        <v>32214.75</v>
      </c>
      <c r="P62">
        <v>117.11</v>
      </c>
      <c r="Q62">
        <v>453.17</v>
      </c>
      <c r="R62">
        <v>35.83</v>
      </c>
      <c r="S62">
        <v>28.65</v>
      </c>
      <c r="T62">
        <v>2884.91</v>
      </c>
      <c r="U62">
        <v>0.8</v>
      </c>
      <c r="V62">
        <v>0.91</v>
      </c>
      <c r="W62">
        <v>0.09</v>
      </c>
      <c r="X62">
        <v>0.16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8.411799999999999</v>
      </c>
      <c r="E63">
        <v>11.89</v>
      </c>
      <c r="F63">
        <v>8.859999999999999</v>
      </c>
      <c r="G63">
        <v>75.95</v>
      </c>
      <c r="H63">
        <v>1.11</v>
      </c>
      <c r="I63">
        <v>7</v>
      </c>
      <c r="J63">
        <v>259.76</v>
      </c>
      <c r="K63">
        <v>57.72</v>
      </c>
      <c r="L63">
        <v>16.25</v>
      </c>
      <c r="M63">
        <v>5</v>
      </c>
      <c r="N63">
        <v>65.79000000000001</v>
      </c>
      <c r="O63">
        <v>32271.71</v>
      </c>
      <c r="P63">
        <v>115.79</v>
      </c>
      <c r="Q63">
        <v>453.18</v>
      </c>
      <c r="R63">
        <v>35.09</v>
      </c>
      <c r="S63">
        <v>28.65</v>
      </c>
      <c r="T63">
        <v>2515.19</v>
      </c>
      <c r="U63">
        <v>0.82</v>
      </c>
      <c r="V63">
        <v>0.92</v>
      </c>
      <c r="W63">
        <v>0.09</v>
      </c>
      <c r="X63">
        <v>0.14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8.464600000000001</v>
      </c>
      <c r="E64">
        <v>11.81</v>
      </c>
      <c r="F64">
        <v>8.83</v>
      </c>
      <c r="G64">
        <v>88.31999999999999</v>
      </c>
      <c r="H64">
        <v>1.13</v>
      </c>
      <c r="I64">
        <v>6</v>
      </c>
      <c r="J64">
        <v>260.23</v>
      </c>
      <c r="K64">
        <v>57.72</v>
      </c>
      <c r="L64">
        <v>16.5</v>
      </c>
      <c r="M64">
        <v>4</v>
      </c>
      <c r="N64">
        <v>66</v>
      </c>
      <c r="O64">
        <v>32328.74</v>
      </c>
      <c r="P64">
        <v>114.87</v>
      </c>
      <c r="Q64">
        <v>453.17</v>
      </c>
      <c r="R64">
        <v>34.23</v>
      </c>
      <c r="S64">
        <v>28.65</v>
      </c>
      <c r="T64">
        <v>2088.4</v>
      </c>
      <c r="U64">
        <v>0.84</v>
      </c>
      <c r="V64">
        <v>0.92</v>
      </c>
      <c r="W64">
        <v>0.09</v>
      </c>
      <c r="X64">
        <v>0.11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8.435499999999999</v>
      </c>
      <c r="E65">
        <v>11.85</v>
      </c>
      <c r="F65">
        <v>8.869999999999999</v>
      </c>
      <c r="G65">
        <v>88.72</v>
      </c>
      <c r="H65">
        <v>1.14</v>
      </c>
      <c r="I65">
        <v>6</v>
      </c>
      <c r="J65">
        <v>260.69</v>
      </c>
      <c r="K65">
        <v>57.72</v>
      </c>
      <c r="L65">
        <v>16.75</v>
      </c>
      <c r="M65">
        <v>4</v>
      </c>
      <c r="N65">
        <v>66.20999999999999</v>
      </c>
      <c r="O65">
        <v>32385.86</v>
      </c>
      <c r="P65">
        <v>115.28</v>
      </c>
      <c r="Q65">
        <v>453.18</v>
      </c>
      <c r="R65">
        <v>35.67</v>
      </c>
      <c r="S65">
        <v>28.65</v>
      </c>
      <c r="T65">
        <v>2809.07</v>
      </c>
      <c r="U65">
        <v>0.8</v>
      </c>
      <c r="V65">
        <v>0.92</v>
      </c>
      <c r="W65">
        <v>0.09</v>
      </c>
      <c r="X65">
        <v>0.15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8.4444</v>
      </c>
      <c r="E66">
        <v>11.84</v>
      </c>
      <c r="F66">
        <v>8.859999999999999</v>
      </c>
      <c r="G66">
        <v>88.59999999999999</v>
      </c>
      <c r="H66">
        <v>1.16</v>
      </c>
      <c r="I66">
        <v>6</v>
      </c>
      <c r="J66">
        <v>261.15</v>
      </c>
      <c r="K66">
        <v>57.72</v>
      </c>
      <c r="L66">
        <v>17</v>
      </c>
      <c r="M66">
        <v>4</v>
      </c>
      <c r="N66">
        <v>66.43000000000001</v>
      </c>
      <c r="O66">
        <v>32443.05</v>
      </c>
      <c r="P66">
        <v>115.07</v>
      </c>
      <c r="Q66">
        <v>453.17</v>
      </c>
      <c r="R66">
        <v>35.11</v>
      </c>
      <c r="S66">
        <v>28.65</v>
      </c>
      <c r="T66">
        <v>2531.91</v>
      </c>
      <c r="U66">
        <v>0.82</v>
      </c>
      <c r="V66">
        <v>0.92</v>
      </c>
      <c r="W66">
        <v>0.09</v>
      </c>
      <c r="X66">
        <v>0.14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8.445399999999999</v>
      </c>
      <c r="E67">
        <v>11.84</v>
      </c>
      <c r="F67">
        <v>8.859999999999999</v>
      </c>
      <c r="G67">
        <v>88.59</v>
      </c>
      <c r="H67">
        <v>1.17</v>
      </c>
      <c r="I67">
        <v>6</v>
      </c>
      <c r="J67">
        <v>261.62</v>
      </c>
      <c r="K67">
        <v>57.72</v>
      </c>
      <c r="L67">
        <v>17.25</v>
      </c>
      <c r="M67">
        <v>4</v>
      </c>
      <c r="N67">
        <v>66.64</v>
      </c>
      <c r="O67">
        <v>32500.33</v>
      </c>
      <c r="P67">
        <v>114.73</v>
      </c>
      <c r="Q67">
        <v>453.17</v>
      </c>
      <c r="R67">
        <v>35.14</v>
      </c>
      <c r="S67">
        <v>28.65</v>
      </c>
      <c r="T67">
        <v>2547.33</v>
      </c>
      <c r="U67">
        <v>0.82</v>
      </c>
      <c r="V67">
        <v>0.92</v>
      </c>
      <c r="W67">
        <v>0.09</v>
      </c>
      <c r="X67">
        <v>0.14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8.4422</v>
      </c>
      <c r="E68">
        <v>11.85</v>
      </c>
      <c r="F68">
        <v>8.859999999999999</v>
      </c>
      <c r="G68">
        <v>88.63</v>
      </c>
      <c r="H68">
        <v>1.19</v>
      </c>
      <c r="I68">
        <v>6</v>
      </c>
      <c r="J68">
        <v>262.08</v>
      </c>
      <c r="K68">
        <v>57.72</v>
      </c>
      <c r="L68">
        <v>17.5</v>
      </c>
      <c r="M68">
        <v>4</v>
      </c>
      <c r="N68">
        <v>66.86</v>
      </c>
      <c r="O68">
        <v>32557.69</v>
      </c>
      <c r="P68">
        <v>114.58</v>
      </c>
      <c r="Q68">
        <v>453.22</v>
      </c>
      <c r="R68">
        <v>35.24</v>
      </c>
      <c r="S68">
        <v>28.65</v>
      </c>
      <c r="T68">
        <v>2597.29</v>
      </c>
      <c r="U68">
        <v>0.8100000000000001</v>
      </c>
      <c r="V68">
        <v>0.92</v>
      </c>
      <c r="W68">
        <v>0.09</v>
      </c>
      <c r="X68">
        <v>0.14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8.442600000000001</v>
      </c>
      <c r="E69">
        <v>11.84</v>
      </c>
      <c r="F69">
        <v>8.859999999999999</v>
      </c>
      <c r="G69">
        <v>88.62</v>
      </c>
      <c r="H69">
        <v>1.2</v>
      </c>
      <c r="I69">
        <v>6</v>
      </c>
      <c r="J69">
        <v>262.55</v>
      </c>
      <c r="K69">
        <v>57.72</v>
      </c>
      <c r="L69">
        <v>17.75</v>
      </c>
      <c r="M69">
        <v>4</v>
      </c>
      <c r="N69">
        <v>67.06999999999999</v>
      </c>
      <c r="O69">
        <v>32615.12</v>
      </c>
      <c r="P69">
        <v>114.44</v>
      </c>
      <c r="Q69">
        <v>453.17</v>
      </c>
      <c r="R69">
        <v>35.23</v>
      </c>
      <c r="S69">
        <v>28.65</v>
      </c>
      <c r="T69">
        <v>2591.09</v>
      </c>
      <c r="U69">
        <v>0.8100000000000001</v>
      </c>
      <c r="V69">
        <v>0.92</v>
      </c>
      <c r="W69">
        <v>0.09</v>
      </c>
      <c r="X69">
        <v>0.14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8.4382</v>
      </c>
      <c r="E70">
        <v>11.85</v>
      </c>
      <c r="F70">
        <v>8.869999999999999</v>
      </c>
      <c r="G70">
        <v>88.69</v>
      </c>
      <c r="H70">
        <v>1.22</v>
      </c>
      <c r="I70">
        <v>6</v>
      </c>
      <c r="J70">
        <v>263.01</v>
      </c>
      <c r="K70">
        <v>57.72</v>
      </c>
      <c r="L70">
        <v>18</v>
      </c>
      <c r="M70">
        <v>4</v>
      </c>
      <c r="N70">
        <v>67.29000000000001</v>
      </c>
      <c r="O70">
        <v>32672.64</v>
      </c>
      <c r="P70">
        <v>113.78</v>
      </c>
      <c r="Q70">
        <v>453.17</v>
      </c>
      <c r="R70">
        <v>35.48</v>
      </c>
      <c r="S70">
        <v>28.65</v>
      </c>
      <c r="T70">
        <v>2714.35</v>
      </c>
      <c r="U70">
        <v>0.8100000000000001</v>
      </c>
      <c r="V70">
        <v>0.92</v>
      </c>
      <c r="W70">
        <v>0.09</v>
      </c>
      <c r="X70">
        <v>0.15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8.444800000000001</v>
      </c>
      <c r="E71">
        <v>11.84</v>
      </c>
      <c r="F71">
        <v>8.859999999999999</v>
      </c>
      <c r="G71">
        <v>88.59</v>
      </c>
      <c r="H71">
        <v>1.23</v>
      </c>
      <c r="I71">
        <v>6</v>
      </c>
      <c r="J71">
        <v>263.48</v>
      </c>
      <c r="K71">
        <v>57.72</v>
      </c>
      <c r="L71">
        <v>18.25</v>
      </c>
      <c r="M71">
        <v>4</v>
      </c>
      <c r="N71">
        <v>67.51000000000001</v>
      </c>
      <c r="O71">
        <v>32730.24</v>
      </c>
      <c r="P71">
        <v>113.27</v>
      </c>
      <c r="Q71">
        <v>453.2</v>
      </c>
      <c r="R71">
        <v>35.16</v>
      </c>
      <c r="S71">
        <v>28.65</v>
      </c>
      <c r="T71">
        <v>2556.71</v>
      </c>
      <c r="U71">
        <v>0.8100000000000001</v>
      </c>
      <c r="V71">
        <v>0.92</v>
      </c>
      <c r="W71">
        <v>0.09</v>
      </c>
      <c r="X71">
        <v>0.14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8.4499</v>
      </c>
      <c r="E72">
        <v>11.83</v>
      </c>
      <c r="F72">
        <v>8.85</v>
      </c>
      <c r="G72">
        <v>88.52</v>
      </c>
      <c r="H72">
        <v>1.25</v>
      </c>
      <c r="I72">
        <v>6</v>
      </c>
      <c r="J72">
        <v>263.95</v>
      </c>
      <c r="K72">
        <v>57.72</v>
      </c>
      <c r="L72">
        <v>18.5</v>
      </c>
      <c r="M72">
        <v>4</v>
      </c>
      <c r="N72">
        <v>67.72</v>
      </c>
      <c r="O72">
        <v>32787.92</v>
      </c>
      <c r="P72">
        <v>112.55</v>
      </c>
      <c r="Q72">
        <v>453.17</v>
      </c>
      <c r="R72">
        <v>34.84</v>
      </c>
      <c r="S72">
        <v>28.65</v>
      </c>
      <c r="T72">
        <v>2392.9</v>
      </c>
      <c r="U72">
        <v>0.82</v>
      </c>
      <c r="V72">
        <v>0.92</v>
      </c>
      <c r="W72">
        <v>0.09</v>
      </c>
      <c r="X72">
        <v>0.13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8.464</v>
      </c>
      <c r="E73">
        <v>11.81</v>
      </c>
      <c r="F73">
        <v>8.83</v>
      </c>
      <c r="G73">
        <v>88.33</v>
      </c>
      <c r="H73">
        <v>1.26</v>
      </c>
      <c r="I73">
        <v>6</v>
      </c>
      <c r="J73">
        <v>264.42</v>
      </c>
      <c r="K73">
        <v>57.72</v>
      </c>
      <c r="L73">
        <v>18.75</v>
      </c>
      <c r="M73">
        <v>4</v>
      </c>
      <c r="N73">
        <v>67.94</v>
      </c>
      <c r="O73">
        <v>32845.69</v>
      </c>
      <c r="P73">
        <v>111.5</v>
      </c>
      <c r="Q73">
        <v>453.17</v>
      </c>
      <c r="R73">
        <v>34.2</v>
      </c>
      <c r="S73">
        <v>28.65</v>
      </c>
      <c r="T73">
        <v>2075.74</v>
      </c>
      <c r="U73">
        <v>0.84</v>
      </c>
      <c r="V73">
        <v>0.92</v>
      </c>
      <c r="W73">
        <v>0.09</v>
      </c>
      <c r="X73">
        <v>0.11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8.4438</v>
      </c>
      <c r="E74">
        <v>11.84</v>
      </c>
      <c r="F74">
        <v>8.859999999999999</v>
      </c>
      <c r="G74">
        <v>88.61</v>
      </c>
      <c r="H74">
        <v>1.28</v>
      </c>
      <c r="I74">
        <v>6</v>
      </c>
      <c r="J74">
        <v>264.89</v>
      </c>
      <c r="K74">
        <v>57.72</v>
      </c>
      <c r="L74">
        <v>19</v>
      </c>
      <c r="M74">
        <v>4</v>
      </c>
      <c r="N74">
        <v>68.16</v>
      </c>
      <c r="O74">
        <v>32903.54</v>
      </c>
      <c r="P74">
        <v>110.67</v>
      </c>
      <c r="Q74">
        <v>453.18</v>
      </c>
      <c r="R74">
        <v>35.26</v>
      </c>
      <c r="S74">
        <v>28.65</v>
      </c>
      <c r="T74">
        <v>2603.69</v>
      </c>
      <c r="U74">
        <v>0.8100000000000001</v>
      </c>
      <c r="V74">
        <v>0.92</v>
      </c>
      <c r="W74">
        <v>0.09</v>
      </c>
      <c r="X74">
        <v>0.14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8.430099999999999</v>
      </c>
      <c r="E75">
        <v>11.86</v>
      </c>
      <c r="F75">
        <v>8.880000000000001</v>
      </c>
      <c r="G75">
        <v>88.8</v>
      </c>
      <c r="H75">
        <v>1.29</v>
      </c>
      <c r="I75">
        <v>6</v>
      </c>
      <c r="J75">
        <v>265.36</v>
      </c>
      <c r="K75">
        <v>57.72</v>
      </c>
      <c r="L75">
        <v>19.25</v>
      </c>
      <c r="M75">
        <v>4</v>
      </c>
      <c r="N75">
        <v>68.38</v>
      </c>
      <c r="O75">
        <v>32961.47</v>
      </c>
      <c r="P75">
        <v>110.39</v>
      </c>
      <c r="Q75">
        <v>453.17</v>
      </c>
      <c r="R75">
        <v>35.83</v>
      </c>
      <c r="S75">
        <v>28.65</v>
      </c>
      <c r="T75">
        <v>2892.38</v>
      </c>
      <c r="U75">
        <v>0.8</v>
      </c>
      <c r="V75">
        <v>0.92</v>
      </c>
      <c r="W75">
        <v>0.09</v>
      </c>
      <c r="X75">
        <v>0.16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8.5024</v>
      </c>
      <c r="E76">
        <v>11.76</v>
      </c>
      <c r="F76">
        <v>8.82</v>
      </c>
      <c r="G76">
        <v>105.9</v>
      </c>
      <c r="H76">
        <v>1.31</v>
      </c>
      <c r="I76">
        <v>5</v>
      </c>
      <c r="J76">
        <v>265.83</v>
      </c>
      <c r="K76">
        <v>57.72</v>
      </c>
      <c r="L76">
        <v>19.5</v>
      </c>
      <c r="M76">
        <v>3</v>
      </c>
      <c r="N76">
        <v>68.59999999999999</v>
      </c>
      <c r="O76">
        <v>33019.48</v>
      </c>
      <c r="P76">
        <v>108.88</v>
      </c>
      <c r="Q76">
        <v>453.17</v>
      </c>
      <c r="R76">
        <v>33.99</v>
      </c>
      <c r="S76">
        <v>28.65</v>
      </c>
      <c r="T76">
        <v>1974.15</v>
      </c>
      <c r="U76">
        <v>0.84</v>
      </c>
      <c r="V76">
        <v>0.92</v>
      </c>
      <c r="W76">
        <v>0.09</v>
      </c>
      <c r="X76">
        <v>0.1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8.5024</v>
      </c>
      <c r="E77">
        <v>11.76</v>
      </c>
      <c r="F77">
        <v>8.82</v>
      </c>
      <c r="G77">
        <v>105.9</v>
      </c>
      <c r="H77">
        <v>1.32</v>
      </c>
      <c r="I77">
        <v>5</v>
      </c>
      <c r="J77">
        <v>266.3</v>
      </c>
      <c r="K77">
        <v>57.72</v>
      </c>
      <c r="L77">
        <v>19.75</v>
      </c>
      <c r="M77">
        <v>3</v>
      </c>
      <c r="N77">
        <v>68.81999999999999</v>
      </c>
      <c r="O77">
        <v>33077.58</v>
      </c>
      <c r="P77">
        <v>109</v>
      </c>
      <c r="Q77">
        <v>453.18</v>
      </c>
      <c r="R77">
        <v>34.01</v>
      </c>
      <c r="S77">
        <v>28.65</v>
      </c>
      <c r="T77">
        <v>1986.85</v>
      </c>
      <c r="U77">
        <v>0.84</v>
      </c>
      <c r="V77">
        <v>0.92</v>
      </c>
      <c r="W77">
        <v>0.09</v>
      </c>
      <c r="X77">
        <v>0.1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8.4922</v>
      </c>
      <c r="E78">
        <v>11.78</v>
      </c>
      <c r="F78">
        <v>8.84</v>
      </c>
      <c r="G78">
        <v>106.07</v>
      </c>
      <c r="H78">
        <v>1.33</v>
      </c>
      <c r="I78">
        <v>5</v>
      </c>
      <c r="J78">
        <v>266.77</v>
      </c>
      <c r="K78">
        <v>57.72</v>
      </c>
      <c r="L78">
        <v>20</v>
      </c>
      <c r="M78">
        <v>2</v>
      </c>
      <c r="N78">
        <v>69.05</v>
      </c>
      <c r="O78">
        <v>33135.76</v>
      </c>
      <c r="P78">
        <v>109.35</v>
      </c>
      <c r="Q78">
        <v>453.17</v>
      </c>
      <c r="R78">
        <v>34.48</v>
      </c>
      <c r="S78">
        <v>28.65</v>
      </c>
      <c r="T78">
        <v>2220.83</v>
      </c>
      <c r="U78">
        <v>0.83</v>
      </c>
      <c r="V78">
        <v>0.92</v>
      </c>
      <c r="W78">
        <v>0.09</v>
      </c>
      <c r="X78">
        <v>0.12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8.494400000000001</v>
      </c>
      <c r="E79">
        <v>11.77</v>
      </c>
      <c r="F79">
        <v>8.84</v>
      </c>
      <c r="G79">
        <v>106.03</v>
      </c>
      <c r="H79">
        <v>1.35</v>
      </c>
      <c r="I79">
        <v>5</v>
      </c>
      <c r="J79">
        <v>267.24</v>
      </c>
      <c r="K79">
        <v>57.72</v>
      </c>
      <c r="L79">
        <v>20.25</v>
      </c>
      <c r="M79">
        <v>1</v>
      </c>
      <c r="N79">
        <v>69.27</v>
      </c>
      <c r="O79">
        <v>33194.02</v>
      </c>
      <c r="P79">
        <v>109.33</v>
      </c>
      <c r="Q79">
        <v>453.17</v>
      </c>
      <c r="R79">
        <v>34.24</v>
      </c>
      <c r="S79">
        <v>28.65</v>
      </c>
      <c r="T79">
        <v>2101.14</v>
      </c>
      <c r="U79">
        <v>0.84</v>
      </c>
      <c r="V79">
        <v>0.92</v>
      </c>
      <c r="W79">
        <v>0.09</v>
      </c>
      <c r="X79">
        <v>0.12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8.4986</v>
      </c>
      <c r="E80">
        <v>11.77</v>
      </c>
      <c r="F80">
        <v>8.83</v>
      </c>
      <c r="G80">
        <v>105.96</v>
      </c>
      <c r="H80">
        <v>1.36</v>
      </c>
      <c r="I80">
        <v>5</v>
      </c>
      <c r="J80">
        <v>267.71</v>
      </c>
      <c r="K80">
        <v>57.72</v>
      </c>
      <c r="L80">
        <v>20.5</v>
      </c>
      <c r="M80">
        <v>1</v>
      </c>
      <c r="N80">
        <v>69.48999999999999</v>
      </c>
      <c r="O80">
        <v>33252.37</v>
      </c>
      <c r="P80">
        <v>109.33</v>
      </c>
      <c r="Q80">
        <v>453.17</v>
      </c>
      <c r="R80">
        <v>34.04</v>
      </c>
      <c r="S80">
        <v>28.65</v>
      </c>
      <c r="T80">
        <v>2001.43</v>
      </c>
      <c r="U80">
        <v>0.84</v>
      </c>
      <c r="V80">
        <v>0.92</v>
      </c>
      <c r="W80">
        <v>0.09</v>
      </c>
      <c r="X80">
        <v>0.11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8.4976</v>
      </c>
      <c r="E81">
        <v>11.77</v>
      </c>
      <c r="F81">
        <v>8.83</v>
      </c>
      <c r="G81">
        <v>105.98</v>
      </c>
      <c r="H81">
        <v>1.38</v>
      </c>
      <c r="I81">
        <v>5</v>
      </c>
      <c r="J81">
        <v>268.19</v>
      </c>
      <c r="K81">
        <v>57.72</v>
      </c>
      <c r="L81">
        <v>20.75</v>
      </c>
      <c r="M81">
        <v>0</v>
      </c>
      <c r="N81">
        <v>69.70999999999999</v>
      </c>
      <c r="O81">
        <v>33310.81</v>
      </c>
      <c r="P81">
        <v>109.6</v>
      </c>
      <c r="Q81">
        <v>453.17</v>
      </c>
      <c r="R81">
        <v>34.04</v>
      </c>
      <c r="S81">
        <v>28.65</v>
      </c>
      <c r="T81">
        <v>1997.94</v>
      </c>
      <c r="U81">
        <v>0.84</v>
      </c>
      <c r="V81">
        <v>0.92</v>
      </c>
      <c r="W81">
        <v>0.09</v>
      </c>
      <c r="X81">
        <v>0.11</v>
      </c>
      <c r="Y81">
        <v>1</v>
      </c>
      <c r="Z81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3.6562</v>
      </c>
      <c r="E2">
        <v>27.35</v>
      </c>
      <c r="F2">
        <v>14.38</v>
      </c>
      <c r="G2">
        <v>4.64</v>
      </c>
      <c r="H2">
        <v>0.06</v>
      </c>
      <c r="I2">
        <v>186</v>
      </c>
      <c r="J2">
        <v>285.18</v>
      </c>
      <c r="K2">
        <v>61.2</v>
      </c>
      <c r="L2">
        <v>1</v>
      </c>
      <c r="M2">
        <v>184</v>
      </c>
      <c r="N2">
        <v>77.98</v>
      </c>
      <c r="O2">
        <v>35406.83</v>
      </c>
      <c r="P2">
        <v>254.15</v>
      </c>
      <c r="Q2">
        <v>453.51</v>
      </c>
      <c r="R2">
        <v>215.96</v>
      </c>
      <c r="S2">
        <v>28.65</v>
      </c>
      <c r="T2">
        <v>92057.22</v>
      </c>
      <c r="U2">
        <v>0.13</v>
      </c>
      <c r="V2">
        <v>0.57</v>
      </c>
      <c r="W2">
        <v>0.38</v>
      </c>
      <c r="X2">
        <v>5.65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4.4384</v>
      </c>
      <c r="E3">
        <v>22.53</v>
      </c>
      <c r="F3">
        <v>12.58</v>
      </c>
      <c r="G3">
        <v>5.8</v>
      </c>
      <c r="H3">
        <v>0.08</v>
      </c>
      <c r="I3">
        <v>130</v>
      </c>
      <c r="J3">
        <v>285.68</v>
      </c>
      <c r="K3">
        <v>61.2</v>
      </c>
      <c r="L3">
        <v>1.25</v>
      </c>
      <c r="M3">
        <v>128</v>
      </c>
      <c r="N3">
        <v>78.23999999999999</v>
      </c>
      <c r="O3">
        <v>35468.6</v>
      </c>
      <c r="P3">
        <v>221.84</v>
      </c>
      <c r="Q3">
        <v>453.3</v>
      </c>
      <c r="R3">
        <v>156.86</v>
      </c>
      <c r="S3">
        <v>28.65</v>
      </c>
      <c r="T3">
        <v>62782.74</v>
      </c>
      <c r="U3">
        <v>0.18</v>
      </c>
      <c r="V3">
        <v>0.65</v>
      </c>
      <c r="W3">
        <v>0.29</v>
      </c>
      <c r="X3">
        <v>3.85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5.0047</v>
      </c>
      <c r="E4">
        <v>19.98</v>
      </c>
      <c r="F4">
        <v>11.64</v>
      </c>
      <c r="G4">
        <v>6.99</v>
      </c>
      <c r="H4">
        <v>0.09</v>
      </c>
      <c r="I4">
        <v>100</v>
      </c>
      <c r="J4">
        <v>286.19</v>
      </c>
      <c r="K4">
        <v>61.2</v>
      </c>
      <c r="L4">
        <v>1.5</v>
      </c>
      <c r="M4">
        <v>98</v>
      </c>
      <c r="N4">
        <v>78.48999999999999</v>
      </c>
      <c r="O4">
        <v>35530.47</v>
      </c>
      <c r="P4">
        <v>205.02</v>
      </c>
      <c r="Q4">
        <v>453.2</v>
      </c>
      <c r="R4">
        <v>126.08</v>
      </c>
      <c r="S4">
        <v>28.65</v>
      </c>
      <c r="T4">
        <v>47545.5</v>
      </c>
      <c r="U4">
        <v>0.23</v>
      </c>
      <c r="V4">
        <v>0.7</v>
      </c>
      <c r="W4">
        <v>0.24</v>
      </c>
      <c r="X4">
        <v>2.92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5.4449</v>
      </c>
      <c r="E5">
        <v>18.37</v>
      </c>
      <c r="F5">
        <v>11.05</v>
      </c>
      <c r="G5">
        <v>8.19</v>
      </c>
      <c r="H5">
        <v>0.11</v>
      </c>
      <c r="I5">
        <v>81</v>
      </c>
      <c r="J5">
        <v>286.69</v>
      </c>
      <c r="K5">
        <v>61.2</v>
      </c>
      <c r="L5">
        <v>1.75</v>
      </c>
      <c r="M5">
        <v>79</v>
      </c>
      <c r="N5">
        <v>78.73999999999999</v>
      </c>
      <c r="O5">
        <v>35592.57</v>
      </c>
      <c r="P5">
        <v>194.27</v>
      </c>
      <c r="Q5">
        <v>453.27</v>
      </c>
      <c r="R5">
        <v>106.82</v>
      </c>
      <c r="S5">
        <v>28.65</v>
      </c>
      <c r="T5">
        <v>38011.32</v>
      </c>
      <c r="U5">
        <v>0.27</v>
      </c>
      <c r="V5">
        <v>0.74</v>
      </c>
      <c r="W5">
        <v>0.21</v>
      </c>
      <c r="X5">
        <v>2.33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5.7567</v>
      </c>
      <c r="E6">
        <v>17.37</v>
      </c>
      <c r="F6">
        <v>10.7</v>
      </c>
      <c r="G6">
        <v>9.31</v>
      </c>
      <c r="H6">
        <v>0.12</v>
      </c>
      <c r="I6">
        <v>69</v>
      </c>
      <c r="J6">
        <v>287.19</v>
      </c>
      <c r="K6">
        <v>61.2</v>
      </c>
      <c r="L6">
        <v>2</v>
      </c>
      <c r="M6">
        <v>67</v>
      </c>
      <c r="N6">
        <v>78.98999999999999</v>
      </c>
      <c r="O6">
        <v>35654.65</v>
      </c>
      <c r="P6">
        <v>187.92</v>
      </c>
      <c r="Q6">
        <v>453.31</v>
      </c>
      <c r="R6">
        <v>95.36</v>
      </c>
      <c r="S6">
        <v>28.65</v>
      </c>
      <c r="T6">
        <v>32338.88</v>
      </c>
      <c r="U6">
        <v>0.3</v>
      </c>
      <c r="V6">
        <v>0.76</v>
      </c>
      <c r="W6">
        <v>0.19</v>
      </c>
      <c r="X6">
        <v>1.98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6.0172</v>
      </c>
      <c r="E7">
        <v>16.62</v>
      </c>
      <c r="F7">
        <v>10.44</v>
      </c>
      <c r="G7">
        <v>10.44</v>
      </c>
      <c r="H7">
        <v>0.14</v>
      </c>
      <c r="I7">
        <v>60</v>
      </c>
      <c r="J7">
        <v>287.7</v>
      </c>
      <c r="K7">
        <v>61.2</v>
      </c>
      <c r="L7">
        <v>2.25</v>
      </c>
      <c r="M7">
        <v>58</v>
      </c>
      <c r="N7">
        <v>79.25</v>
      </c>
      <c r="O7">
        <v>35716.83</v>
      </c>
      <c r="P7">
        <v>182.89</v>
      </c>
      <c r="Q7">
        <v>453.24</v>
      </c>
      <c r="R7">
        <v>86.54000000000001</v>
      </c>
      <c r="S7">
        <v>28.65</v>
      </c>
      <c r="T7">
        <v>27974.18</v>
      </c>
      <c r="U7">
        <v>0.33</v>
      </c>
      <c r="V7">
        <v>0.78</v>
      </c>
      <c r="W7">
        <v>0.18</v>
      </c>
      <c r="X7">
        <v>1.71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6.2408</v>
      </c>
      <c r="E8">
        <v>16.02</v>
      </c>
      <c r="F8">
        <v>10.22</v>
      </c>
      <c r="G8">
        <v>11.57</v>
      </c>
      <c r="H8">
        <v>0.15</v>
      </c>
      <c r="I8">
        <v>53</v>
      </c>
      <c r="J8">
        <v>288.2</v>
      </c>
      <c r="K8">
        <v>61.2</v>
      </c>
      <c r="L8">
        <v>2.5</v>
      </c>
      <c r="M8">
        <v>51</v>
      </c>
      <c r="N8">
        <v>79.5</v>
      </c>
      <c r="O8">
        <v>35779.11</v>
      </c>
      <c r="P8">
        <v>178.82</v>
      </c>
      <c r="Q8">
        <v>453.24</v>
      </c>
      <c r="R8">
        <v>79.34</v>
      </c>
      <c r="S8">
        <v>28.65</v>
      </c>
      <c r="T8">
        <v>24409.73</v>
      </c>
      <c r="U8">
        <v>0.36</v>
      </c>
      <c r="V8">
        <v>0.8</v>
      </c>
      <c r="W8">
        <v>0.17</v>
      </c>
      <c r="X8">
        <v>1.5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6.4365</v>
      </c>
      <c r="E9">
        <v>15.54</v>
      </c>
      <c r="F9">
        <v>10.05</v>
      </c>
      <c r="G9">
        <v>12.84</v>
      </c>
      <c r="H9">
        <v>0.17</v>
      </c>
      <c r="I9">
        <v>47</v>
      </c>
      <c r="J9">
        <v>288.71</v>
      </c>
      <c r="K9">
        <v>61.2</v>
      </c>
      <c r="L9">
        <v>2.75</v>
      </c>
      <c r="M9">
        <v>45</v>
      </c>
      <c r="N9">
        <v>79.76000000000001</v>
      </c>
      <c r="O9">
        <v>35841.5</v>
      </c>
      <c r="P9">
        <v>175.65</v>
      </c>
      <c r="Q9">
        <v>453.23</v>
      </c>
      <c r="R9">
        <v>74.16</v>
      </c>
      <c r="S9">
        <v>28.65</v>
      </c>
      <c r="T9">
        <v>21849.08</v>
      </c>
      <c r="U9">
        <v>0.39</v>
      </c>
      <c r="V9">
        <v>0.8100000000000001</v>
      </c>
      <c r="W9">
        <v>0.15</v>
      </c>
      <c r="X9">
        <v>1.33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6.5834</v>
      </c>
      <c r="E10">
        <v>15.19</v>
      </c>
      <c r="F10">
        <v>9.92</v>
      </c>
      <c r="G10">
        <v>13.85</v>
      </c>
      <c r="H10">
        <v>0.18</v>
      </c>
      <c r="I10">
        <v>43</v>
      </c>
      <c r="J10">
        <v>289.21</v>
      </c>
      <c r="K10">
        <v>61.2</v>
      </c>
      <c r="L10">
        <v>3</v>
      </c>
      <c r="M10">
        <v>41</v>
      </c>
      <c r="N10">
        <v>80.02</v>
      </c>
      <c r="O10">
        <v>35903.99</v>
      </c>
      <c r="P10">
        <v>173.13</v>
      </c>
      <c r="Q10">
        <v>453.24</v>
      </c>
      <c r="R10">
        <v>69.89</v>
      </c>
      <c r="S10">
        <v>28.65</v>
      </c>
      <c r="T10">
        <v>19735.7</v>
      </c>
      <c r="U10">
        <v>0.41</v>
      </c>
      <c r="V10">
        <v>0.82</v>
      </c>
      <c r="W10">
        <v>0.15</v>
      </c>
      <c r="X10">
        <v>1.2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6.7307</v>
      </c>
      <c r="E11">
        <v>14.86</v>
      </c>
      <c r="F11">
        <v>9.81</v>
      </c>
      <c r="G11">
        <v>15.09</v>
      </c>
      <c r="H11">
        <v>0.2</v>
      </c>
      <c r="I11">
        <v>39</v>
      </c>
      <c r="J11">
        <v>289.72</v>
      </c>
      <c r="K11">
        <v>61.2</v>
      </c>
      <c r="L11">
        <v>3.25</v>
      </c>
      <c r="M11">
        <v>37</v>
      </c>
      <c r="N11">
        <v>80.27</v>
      </c>
      <c r="O11">
        <v>35966.59</v>
      </c>
      <c r="P11">
        <v>170.84</v>
      </c>
      <c r="Q11">
        <v>453.24</v>
      </c>
      <c r="R11">
        <v>65.81999999999999</v>
      </c>
      <c r="S11">
        <v>28.65</v>
      </c>
      <c r="T11">
        <v>17720.35</v>
      </c>
      <c r="U11">
        <v>0.44</v>
      </c>
      <c r="V11">
        <v>0.83</v>
      </c>
      <c r="W11">
        <v>0.15</v>
      </c>
      <c r="X11">
        <v>1.08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6.845</v>
      </c>
      <c r="E12">
        <v>14.61</v>
      </c>
      <c r="F12">
        <v>9.720000000000001</v>
      </c>
      <c r="G12">
        <v>16.2</v>
      </c>
      <c r="H12">
        <v>0.21</v>
      </c>
      <c r="I12">
        <v>36</v>
      </c>
      <c r="J12">
        <v>290.23</v>
      </c>
      <c r="K12">
        <v>61.2</v>
      </c>
      <c r="L12">
        <v>3.5</v>
      </c>
      <c r="M12">
        <v>34</v>
      </c>
      <c r="N12">
        <v>80.53</v>
      </c>
      <c r="O12">
        <v>36029.29</v>
      </c>
      <c r="P12">
        <v>169.02</v>
      </c>
      <c r="Q12">
        <v>453.24</v>
      </c>
      <c r="R12">
        <v>63.21</v>
      </c>
      <c r="S12">
        <v>28.65</v>
      </c>
      <c r="T12">
        <v>16432.43</v>
      </c>
      <c r="U12">
        <v>0.45</v>
      </c>
      <c r="V12">
        <v>0.84</v>
      </c>
      <c r="W12">
        <v>0.14</v>
      </c>
      <c r="X12">
        <v>1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6.9693</v>
      </c>
      <c r="E13">
        <v>14.35</v>
      </c>
      <c r="F13">
        <v>9.619999999999999</v>
      </c>
      <c r="G13">
        <v>17.49</v>
      </c>
      <c r="H13">
        <v>0.23</v>
      </c>
      <c r="I13">
        <v>33</v>
      </c>
      <c r="J13">
        <v>290.74</v>
      </c>
      <c r="K13">
        <v>61.2</v>
      </c>
      <c r="L13">
        <v>3.75</v>
      </c>
      <c r="M13">
        <v>31</v>
      </c>
      <c r="N13">
        <v>80.79000000000001</v>
      </c>
      <c r="O13">
        <v>36092.1</v>
      </c>
      <c r="P13">
        <v>167.06</v>
      </c>
      <c r="Q13">
        <v>453.21</v>
      </c>
      <c r="R13">
        <v>59.97</v>
      </c>
      <c r="S13">
        <v>28.65</v>
      </c>
      <c r="T13">
        <v>14823.83</v>
      </c>
      <c r="U13">
        <v>0.48</v>
      </c>
      <c r="V13">
        <v>0.84</v>
      </c>
      <c r="W13">
        <v>0.13</v>
      </c>
      <c r="X13">
        <v>0.9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7.0534</v>
      </c>
      <c r="E14">
        <v>14.18</v>
      </c>
      <c r="F14">
        <v>9.56</v>
      </c>
      <c r="G14">
        <v>18.5</v>
      </c>
      <c r="H14">
        <v>0.24</v>
      </c>
      <c r="I14">
        <v>31</v>
      </c>
      <c r="J14">
        <v>291.25</v>
      </c>
      <c r="K14">
        <v>61.2</v>
      </c>
      <c r="L14">
        <v>4</v>
      </c>
      <c r="M14">
        <v>29</v>
      </c>
      <c r="N14">
        <v>81.05</v>
      </c>
      <c r="O14">
        <v>36155.02</v>
      </c>
      <c r="P14">
        <v>165.75</v>
      </c>
      <c r="Q14">
        <v>453.18</v>
      </c>
      <c r="R14">
        <v>57.8</v>
      </c>
      <c r="S14">
        <v>28.65</v>
      </c>
      <c r="T14">
        <v>13747.58</v>
      </c>
      <c r="U14">
        <v>0.5</v>
      </c>
      <c r="V14">
        <v>0.85</v>
      </c>
      <c r="W14">
        <v>0.13</v>
      </c>
      <c r="X14">
        <v>0.84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7.1515</v>
      </c>
      <c r="E15">
        <v>13.98</v>
      </c>
      <c r="F15">
        <v>9.470000000000001</v>
      </c>
      <c r="G15">
        <v>19.6</v>
      </c>
      <c r="H15">
        <v>0.26</v>
      </c>
      <c r="I15">
        <v>29</v>
      </c>
      <c r="J15">
        <v>291.76</v>
      </c>
      <c r="K15">
        <v>61.2</v>
      </c>
      <c r="L15">
        <v>4.25</v>
      </c>
      <c r="M15">
        <v>27</v>
      </c>
      <c r="N15">
        <v>81.31</v>
      </c>
      <c r="O15">
        <v>36218.04</v>
      </c>
      <c r="P15">
        <v>164.06</v>
      </c>
      <c r="Q15">
        <v>453.19</v>
      </c>
      <c r="R15">
        <v>54.84</v>
      </c>
      <c r="S15">
        <v>28.65</v>
      </c>
      <c r="T15">
        <v>12281.1</v>
      </c>
      <c r="U15">
        <v>0.52</v>
      </c>
      <c r="V15">
        <v>0.86</v>
      </c>
      <c r="W15">
        <v>0.13</v>
      </c>
      <c r="X15">
        <v>0.75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7.2874</v>
      </c>
      <c r="E16">
        <v>13.72</v>
      </c>
      <c r="F16">
        <v>9.32</v>
      </c>
      <c r="G16">
        <v>20.71</v>
      </c>
      <c r="H16">
        <v>0.27</v>
      </c>
      <c r="I16">
        <v>27</v>
      </c>
      <c r="J16">
        <v>292.27</v>
      </c>
      <c r="K16">
        <v>61.2</v>
      </c>
      <c r="L16">
        <v>4.5</v>
      </c>
      <c r="M16">
        <v>25</v>
      </c>
      <c r="N16">
        <v>81.56999999999999</v>
      </c>
      <c r="O16">
        <v>36281.16</v>
      </c>
      <c r="P16">
        <v>161.02</v>
      </c>
      <c r="Q16">
        <v>453.17</v>
      </c>
      <c r="R16">
        <v>49.78</v>
      </c>
      <c r="S16">
        <v>28.65</v>
      </c>
      <c r="T16">
        <v>9761.780000000001</v>
      </c>
      <c r="U16">
        <v>0.58</v>
      </c>
      <c r="V16">
        <v>0.87</v>
      </c>
      <c r="W16">
        <v>0.12</v>
      </c>
      <c r="X16">
        <v>0.6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7.2272</v>
      </c>
      <c r="E17">
        <v>13.84</v>
      </c>
      <c r="F17">
        <v>9.49</v>
      </c>
      <c r="G17">
        <v>21.89</v>
      </c>
      <c r="H17">
        <v>0.29</v>
      </c>
      <c r="I17">
        <v>26</v>
      </c>
      <c r="J17">
        <v>292.79</v>
      </c>
      <c r="K17">
        <v>61.2</v>
      </c>
      <c r="L17">
        <v>4.75</v>
      </c>
      <c r="M17">
        <v>24</v>
      </c>
      <c r="N17">
        <v>81.84</v>
      </c>
      <c r="O17">
        <v>36344.4</v>
      </c>
      <c r="P17">
        <v>163.86</v>
      </c>
      <c r="Q17">
        <v>453.21</v>
      </c>
      <c r="R17">
        <v>56.32</v>
      </c>
      <c r="S17">
        <v>28.65</v>
      </c>
      <c r="T17">
        <v>13035.09</v>
      </c>
      <c r="U17">
        <v>0.51</v>
      </c>
      <c r="V17">
        <v>0.86</v>
      </c>
      <c r="W17">
        <v>0.11</v>
      </c>
      <c r="X17">
        <v>0.77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7.2535</v>
      </c>
      <c r="E18">
        <v>13.79</v>
      </c>
      <c r="F18">
        <v>9.49</v>
      </c>
      <c r="G18">
        <v>22.78</v>
      </c>
      <c r="H18">
        <v>0.3</v>
      </c>
      <c r="I18">
        <v>25</v>
      </c>
      <c r="J18">
        <v>293.3</v>
      </c>
      <c r="K18">
        <v>61.2</v>
      </c>
      <c r="L18">
        <v>5</v>
      </c>
      <c r="M18">
        <v>23</v>
      </c>
      <c r="N18">
        <v>82.09999999999999</v>
      </c>
      <c r="O18">
        <v>36407.75</v>
      </c>
      <c r="P18">
        <v>163.72</v>
      </c>
      <c r="Q18">
        <v>453.19</v>
      </c>
      <c r="R18">
        <v>56.03</v>
      </c>
      <c r="S18">
        <v>28.65</v>
      </c>
      <c r="T18">
        <v>12897.36</v>
      </c>
      <c r="U18">
        <v>0.51</v>
      </c>
      <c r="V18">
        <v>0.86</v>
      </c>
      <c r="W18">
        <v>0.12</v>
      </c>
      <c r="X18">
        <v>0.77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7.325</v>
      </c>
      <c r="E19">
        <v>13.65</v>
      </c>
      <c r="F19">
        <v>9.41</v>
      </c>
      <c r="G19">
        <v>23.52</v>
      </c>
      <c r="H19">
        <v>0.32</v>
      </c>
      <c r="I19">
        <v>24</v>
      </c>
      <c r="J19">
        <v>293.81</v>
      </c>
      <c r="K19">
        <v>61.2</v>
      </c>
      <c r="L19">
        <v>5.25</v>
      </c>
      <c r="M19">
        <v>22</v>
      </c>
      <c r="N19">
        <v>82.36</v>
      </c>
      <c r="O19">
        <v>36471.2</v>
      </c>
      <c r="P19">
        <v>162</v>
      </c>
      <c r="Q19">
        <v>453.19</v>
      </c>
      <c r="R19">
        <v>53.2</v>
      </c>
      <c r="S19">
        <v>28.65</v>
      </c>
      <c r="T19">
        <v>11482.52</v>
      </c>
      <c r="U19">
        <v>0.54</v>
      </c>
      <c r="V19">
        <v>0.86</v>
      </c>
      <c r="W19">
        <v>0.12</v>
      </c>
      <c r="X19">
        <v>0.6899999999999999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7.4253</v>
      </c>
      <c r="E20">
        <v>13.47</v>
      </c>
      <c r="F20">
        <v>9.33</v>
      </c>
      <c r="G20">
        <v>25.45</v>
      </c>
      <c r="H20">
        <v>0.33</v>
      </c>
      <c r="I20">
        <v>22</v>
      </c>
      <c r="J20">
        <v>294.33</v>
      </c>
      <c r="K20">
        <v>61.2</v>
      </c>
      <c r="L20">
        <v>5.5</v>
      </c>
      <c r="M20">
        <v>20</v>
      </c>
      <c r="N20">
        <v>82.63</v>
      </c>
      <c r="O20">
        <v>36534.76</v>
      </c>
      <c r="P20">
        <v>160.49</v>
      </c>
      <c r="Q20">
        <v>453.18</v>
      </c>
      <c r="R20">
        <v>50.53</v>
      </c>
      <c r="S20">
        <v>28.65</v>
      </c>
      <c r="T20">
        <v>10159.7</v>
      </c>
      <c r="U20">
        <v>0.57</v>
      </c>
      <c r="V20">
        <v>0.87</v>
      </c>
      <c r="W20">
        <v>0.12</v>
      </c>
      <c r="X20">
        <v>0.61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7.4726</v>
      </c>
      <c r="E21">
        <v>13.38</v>
      </c>
      <c r="F21">
        <v>9.300000000000001</v>
      </c>
      <c r="G21">
        <v>26.58</v>
      </c>
      <c r="H21">
        <v>0.35</v>
      </c>
      <c r="I21">
        <v>21</v>
      </c>
      <c r="J21">
        <v>294.84</v>
      </c>
      <c r="K21">
        <v>61.2</v>
      </c>
      <c r="L21">
        <v>5.75</v>
      </c>
      <c r="M21">
        <v>19</v>
      </c>
      <c r="N21">
        <v>82.90000000000001</v>
      </c>
      <c r="O21">
        <v>36598.44</v>
      </c>
      <c r="P21">
        <v>159.65</v>
      </c>
      <c r="Q21">
        <v>453.17</v>
      </c>
      <c r="R21">
        <v>49.61</v>
      </c>
      <c r="S21">
        <v>28.65</v>
      </c>
      <c r="T21">
        <v>9704.92</v>
      </c>
      <c r="U21">
        <v>0.58</v>
      </c>
      <c r="V21">
        <v>0.87</v>
      </c>
      <c r="W21">
        <v>0.11</v>
      </c>
      <c r="X21">
        <v>0.58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7.526</v>
      </c>
      <c r="E22">
        <v>13.29</v>
      </c>
      <c r="F22">
        <v>9.26</v>
      </c>
      <c r="G22">
        <v>27.78</v>
      </c>
      <c r="H22">
        <v>0.36</v>
      </c>
      <c r="I22">
        <v>20</v>
      </c>
      <c r="J22">
        <v>295.36</v>
      </c>
      <c r="K22">
        <v>61.2</v>
      </c>
      <c r="L22">
        <v>6</v>
      </c>
      <c r="M22">
        <v>18</v>
      </c>
      <c r="N22">
        <v>83.16</v>
      </c>
      <c r="O22">
        <v>36662.22</v>
      </c>
      <c r="P22">
        <v>158.78</v>
      </c>
      <c r="Q22">
        <v>453.17</v>
      </c>
      <c r="R22">
        <v>48.28</v>
      </c>
      <c r="S22">
        <v>28.65</v>
      </c>
      <c r="T22">
        <v>9043.620000000001</v>
      </c>
      <c r="U22">
        <v>0.59</v>
      </c>
      <c r="V22">
        <v>0.88</v>
      </c>
      <c r="W22">
        <v>0.11</v>
      </c>
      <c r="X22">
        <v>0.54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7.5182</v>
      </c>
      <c r="E23">
        <v>13.3</v>
      </c>
      <c r="F23">
        <v>9.27</v>
      </c>
      <c r="G23">
        <v>27.82</v>
      </c>
      <c r="H23">
        <v>0.38</v>
      </c>
      <c r="I23">
        <v>20</v>
      </c>
      <c r="J23">
        <v>295.88</v>
      </c>
      <c r="K23">
        <v>61.2</v>
      </c>
      <c r="L23">
        <v>6.25</v>
      </c>
      <c r="M23">
        <v>18</v>
      </c>
      <c r="N23">
        <v>83.43000000000001</v>
      </c>
      <c r="O23">
        <v>36726.12</v>
      </c>
      <c r="P23">
        <v>159</v>
      </c>
      <c r="Q23">
        <v>453.22</v>
      </c>
      <c r="R23">
        <v>48.69</v>
      </c>
      <c r="S23">
        <v>28.65</v>
      </c>
      <c r="T23">
        <v>9248.25</v>
      </c>
      <c r="U23">
        <v>0.59</v>
      </c>
      <c r="V23">
        <v>0.88</v>
      </c>
      <c r="W23">
        <v>0.11</v>
      </c>
      <c r="X23">
        <v>0.55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7.5672</v>
      </c>
      <c r="E24">
        <v>13.22</v>
      </c>
      <c r="F24">
        <v>9.24</v>
      </c>
      <c r="G24">
        <v>29.19</v>
      </c>
      <c r="H24">
        <v>0.39</v>
      </c>
      <c r="I24">
        <v>19</v>
      </c>
      <c r="J24">
        <v>296.4</v>
      </c>
      <c r="K24">
        <v>61.2</v>
      </c>
      <c r="L24">
        <v>6.5</v>
      </c>
      <c r="M24">
        <v>17</v>
      </c>
      <c r="N24">
        <v>83.7</v>
      </c>
      <c r="O24">
        <v>36790.13</v>
      </c>
      <c r="P24">
        <v>158.18</v>
      </c>
      <c r="Q24">
        <v>453.24</v>
      </c>
      <c r="R24">
        <v>47.63</v>
      </c>
      <c r="S24">
        <v>28.65</v>
      </c>
      <c r="T24">
        <v>8724.76</v>
      </c>
      <c r="U24">
        <v>0.6</v>
      </c>
      <c r="V24">
        <v>0.88</v>
      </c>
      <c r="W24">
        <v>0.11</v>
      </c>
      <c r="X24">
        <v>0.52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7.6202</v>
      </c>
      <c r="E25">
        <v>13.12</v>
      </c>
      <c r="F25">
        <v>9.199999999999999</v>
      </c>
      <c r="G25">
        <v>30.68</v>
      </c>
      <c r="H25">
        <v>0.4</v>
      </c>
      <c r="I25">
        <v>18</v>
      </c>
      <c r="J25">
        <v>296.92</v>
      </c>
      <c r="K25">
        <v>61.2</v>
      </c>
      <c r="L25">
        <v>6.75</v>
      </c>
      <c r="M25">
        <v>16</v>
      </c>
      <c r="N25">
        <v>83.97</v>
      </c>
      <c r="O25">
        <v>36854.25</v>
      </c>
      <c r="P25">
        <v>157.3</v>
      </c>
      <c r="Q25">
        <v>453.19</v>
      </c>
      <c r="R25">
        <v>46.35</v>
      </c>
      <c r="S25">
        <v>28.65</v>
      </c>
      <c r="T25">
        <v>8089.8</v>
      </c>
      <c r="U25">
        <v>0.62</v>
      </c>
      <c r="V25">
        <v>0.88</v>
      </c>
      <c r="W25">
        <v>0.11</v>
      </c>
      <c r="X25">
        <v>0.48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7.6157</v>
      </c>
      <c r="E26">
        <v>13.13</v>
      </c>
      <c r="F26">
        <v>9.210000000000001</v>
      </c>
      <c r="G26">
        <v>30.71</v>
      </c>
      <c r="H26">
        <v>0.42</v>
      </c>
      <c r="I26">
        <v>18</v>
      </c>
      <c r="J26">
        <v>297.44</v>
      </c>
      <c r="K26">
        <v>61.2</v>
      </c>
      <c r="L26">
        <v>7</v>
      </c>
      <c r="M26">
        <v>16</v>
      </c>
      <c r="N26">
        <v>84.23999999999999</v>
      </c>
      <c r="O26">
        <v>36918.48</v>
      </c>
      <c r="P26">
        <v>157.19</v>
      </c>
      <c r="Q26">
        <v>453.2</v>
      </c>
      <c r="R26">
        <v>46.61</v>
      </c>
      <c r="S26">
        <v>28.65</v>
      </c>
      <c r="T26">
        <v>8219.67</v>
      </c>
      <c r="U26">
        <v>0.61</v>
      </c>
      <c r="V26">
        <v>0.88</v>
      </c>
      <c r="W26">
        <v>0.11</v>
      </c>
      <c r="X26">
        <v>0.49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7.6672</v>
      </c>
      <c r="E27">
        <v>13.04</v>
      </c>
      <c r="F27">
        <v>9.18</v>
      </c>
      <c r="G27">
        <v>32.39</v>
      </c>
      <c r="H27">
        <v>0.43</v>
      </c>
      <c r="I27">
        <v>17</v>
      </c>
      <c r="J27">
        <v>297.96</v>
      </c>
      <c r="K27">
        <v>61.2</v>
      </c>
      <c r="L27">
        <v>7.25</v>
      </c>
      <c r="M27">
        <v>15</v>
      </c>
      <c r="N27">
        <v>84.51000000000001</v>
      </c>
      <c r="O27">
        <v>36982.83</v>
      </c>
      <c r="P27">
        <v>156.26</v>
      </c>
      <c r="Q27">
        <v>453.2</v>
      </c>
      <c r="R27">
        <v>45.48</v>
      </c>
      <c r="S27">
        <v>28.65</v>
      </c>
      <c r="T27">
        <v>7659.57</v>
      </c>
      <c r="U27">
        <v>0.63</v>
      </c>
      <c r="V27">
        <v>0.89</v>
      </c>
      <c r="W27">
        <v>0.11</v>
      </c>
      <c r="X27">
        <v>0.46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7.7207</v>
      </c>
      <c r="E28">
        <v>12.95</v>
      </c>
      <c r="F28">
        <v>9.140000000000001</v>
      </c>
      <c r="G28">
        <v>34.28</v>
      </c>
      <c r="H28">
        <v>0.45</v>
      </c>
      <c r="I28">
        <v>16</v>
      </c>
      <c r="J28">
        <v>298.48</v>
      </c>
      <c r="K28">
        <v>61.2</v>
      </c>
      <c r="L28">
        <v>7.5</v>
      </c>
      <c r="M28">
        <v>14</v>
      </c>
      <c r="N28">
        <v>84.79000000000001</v>
      </c>
      <c r="O28">
        <v>37047.29</v>
      </c>
      <c r="P28">
        <v>155.62</v>
      </c>
      <c r="Q28">
        <v>453.18</v>
      </c>
      <c r="R28">
        <v>44.23</v>
      </c>
      <c r="S28">
        <v>28.65</v>
      </c>
      <c r="T28">
        <v>7037.8</v>
      </c>
      <c r="U28">
        <v>0.65</v>
      </c>
      <c r="V28">
        <v>0.89</v>
      </c>
      <c r="W28">
        <v>0.11</v>
      </c>
      <c r="X28">
        <v>0.42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7.7159</v>
      </c>
      <c r="E29">
        <v>12.96</v>
      </c>
      <c r="F29">
        <v>9.15</v>
      </c>
      <c r="G29">
        <v>34.31</v>
      </c>
      <c r="H29">
        <v>0.46</v>
      </c>
      <c r="I29">
        <v>16</v>
      </c>
      <c r="J29">
        <v>299.01</v>
      </c>
      <c r="K29">
        <v>61.2</v>
      </c>
      <c r="L29">
        <v>7.75</v>
      </c>
      <c r="M29">
        <v>14</v>
      </c>
      <c r="N29">
        <v>85.06</v>
      </c>
      <c r="O29">
        <v>37111.87</v>
      </c>
      <c r="P29">
        <v>155.45</v>
      </c>
      <c r="Q29">
        <v>453.17</v>
      </c>
      <c r="R29">
        <v>44.54</v>
      </c>
      <c r="S29">
        <v>28.65</v>
      </c>
      <c r="T29">
        <v>7193.63</v>
      </c>
      <c r="U29">
        <v>0.64</v>
      </c>
      <c r="V29">
        <v>0.89</v>
      </c>
      <c r="W29">
        <v>0.11</v>
      </c>
      <c r="X29">
        <v>0.43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7.7719</v>
      </c>
      <c r="E30">
        <v>12.87</v>
      </c>
      <c r="F30">
        <v>9.109999999999999</v>
      </c>
      <c r="G30">
        <v>36.44</v>
      </c>
      <c r="H30">
        <v>0.48</v>
      </c>
      <c r="I30">
        <v>15</v>
      </c>
      <c r="J30">
        <v>299.53</v>
      </c>
      <c r="K30">
        <v>61.2</v>
      </c>
      <c r="L30">
        <v>8</v>
      </c>
      <c r="M30">
        <v>13</v>
      </c>
      <c r="N30">
        <v>85.33</v>
      </c>
      <c r="O30">
        <v>37176.68</v>
      </c>
      <c r="P30">
        <v>154.35</v>
      </c>
      <c r="Q30">
        <v>453.21</v>
      </c>
      <c r="R30">
        <v>43.22</v>
      </c>
      <c r="S30">
        <v>28.65</v>
      </c>
      <c r="T30">
        <v>6539.4</v>
      </c>
      <c r="U30">
        <v>0.66</v>
      </c>
      <c r="V30">
        <v>0.89</v>
      </c>
      <c r="W30">
        <v>0.11</v>
      </c>
      <c r="X30">
        <v>0.39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7.7725</v>
      </c>
      <c r="E31">
        <v>12.87</v>
      </c>
      <c r="F31">
        <v>9.109999999999999</v>
      </c>
      <c r="G31">
        <v>36.43</v>
      </c>
      <c r="H31">
        <v>0.49</v>
      </c>
      <c r="I31">
        <v>15</v>
      </c>
      <c r="J31">
        <v>300.06</v>
      </c>
      <c r="K31">
        <v>61.2</v>
      </c>
      <c r="L31">
        <v>8.25</v>
      </c>
      <c r="M31">
        <v>13</v>
      </c>
      <c r="N31">
        <v>85.61</v>
      </c>
      <c r="O31">
        <v>37241.49</v>
      </c>
      <c r="P31">
        <v>154.21</v>
      </c>
      <c r="Q31">
        <v>453.18</v>
      </c>
      <c r="R31">
        <v>43.14</v>
      </c>
      <c r="S31">
        <v>28.65</v>
      </c>
      <c r="T31">
        <v>6497.68</v>
      </c>
      <c r="U31">
        <v>0.66</v>
      </c>
      <c r="V31">
        <v>0.89</v>
      </c>
      <c r="W31">
        <v>0.11</v>
      </c>
      <c r="X31">
        <v>0.39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7.8608</v>
      </c>
      <c r="E32">
        <v>12.72</v>
      </c>
      <c r="F32">
        <v>9.02</v>
      </c>
      <c r="G32">
        <v>38.65</v>
      </c>
      <c r="H32">
        <v>0.5</v>
      </c>
      <c r="I32">
        <v>14</v>
      </c>
      <c r="J32">
        <v>300.59</v>
      </c>
      <c r="K32">
        <v>61.2</v>
      </c>
      <c r="L32">
        <v>8.5</v>
      </c>
      <c r="M32">
        <v>12</v>
      </c>
      <c r="N32">
        <v>85.89</v>
      </c>
      <c r="O32">
        <v>37306.42</v>
      </c>
      <c r="P32">
        <v>152.3</v>
      </c>
      <c r="Q32">
        <v>453.17</v>
      </c>
      <c r="R32">
        <v>39.97</v>
      </c>
      <c r="S32">
        <v>28.65</v>
      </c>
      <c r="T32">
        <v>4919</v>
      </c>
      <c r="U32">
        <v>0.72</v>
      </c>
      <c r="V32">
        <v>0.9</v>
      </c>
      <c r="W32">
        <v>0.11</v>
      </c>
      <c r="X32">
        <v>0.3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7.8505</v>
      </c>
      <c r="E33">
        <v>12.74</v>
      </c>
      <c r="F33">
        <v>9.029999999999999</v>
      </c>
      <c r="G33">
        <v>38.72</v>
      </c>
      <c r="H33">
        <v>0.52</v>
      </c>
      <c r="I33">
        <v>14</v>
      </c>
      <c r="J33">
        <v>301.11</v>
      </c>
      <c r="K33">
        <v>61.2</v>
      </c>
      <c r="L33">
        <v>8.75</v>
      </c>
      <c r="M33">
        <v>12</v>
      </c>
      <c r="N33">
        <v>86.16</v>
      </c>
      <c r="O33">
        <v>37371.47</v>
      </c>
      <c r="P33">
        <v>152.62</v>
      </c>
      <c r="Q33">
        <v>453.17</v>
      </c>
      <c r="R33">
        <v>40.9</v>
      </c>
      <c r="S33">
        <v>28.65</v>
      </c>
      <c r="T33">
        <v>5383.26</v>
      </c>
      <c r="U33">
        <v>0.7</v>
      </c>
      <c r="V33">
        <v>0.9</v>
      </c>
      <c r="W33">
        <v>0.1</v>
      </c>
      <c r="X33">
        <v>0.31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7.7737</v>
      </c>
      <c r="E34">
        <v>12.86</v>
      </c>
      <c r="F34">
        <v>9.16</v>
      </c>
      <c r="G34">
        <v>39.26</v>
      </c>
      <c r="H34">
        <v>0.53</v>
      </c>
      <c r="I34">
        <v>14</v>
      </c>
      <c r="J34">
        <v>301.64</v>
      </c>
      <c r="K34">
        <v>61.2</v>
      </c>
      <c r="L34">
        <v>9</v>
      </c>
      <c r="M34">
        <v>12</v>
      </c>
      <c r="N34">
        <v>86.44</v>
      </c>
      <c r="O34">
        <v>37436.63</v>
      </c>
      <c r="P34">
        <v>154.69</v>
      </c>
      <c r="Q34">
        <v>453.19</v>
      </c>
      <c r="R34">
        <v>45.43</v>
      </c>
      <c r="S34">
        <v>28.65</v>
      </c>
      <c r="T34">
        <v>7648.02</v>
      </c>
      <c r="U34">
        <v>0.63</v>
      </c>
      <c r="V34">
        <v>0.89</v>
      </c>
      <c r="W34">
        <v>0.1</v>
      </c>
      <c r="X34">
        <v>0.44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7.8682</v>
      </c>
      <c r="E35">
        <v>12.71</v>
      </c>
      <c r="F35">
        <v>9.06</v>
      </c>
      <c r="G35">
        <v>41.81</v>
      </c>
      <c r="H35">
        <v>0.55</v>
      </c>
      <c r="I35">
        <v>13</v>
      </c>
      <c r="J35">
        <v>302.17</v>
      </c>
      <c r="K35">
        <v>61.2</v>
      </c>
      <c r="L35">
        <v>9.25</v>
      </c>
      <c r="M35">
        <v>11</v>
      </c>
      <c r="N35">
        <v>86.72</v>
      </c>
      <c r="O35">
        <v>37501.91</v>
      </c>
      <c r="P35">
        <v>152.89</v>
      </c>
      <c r="Q35">
        <v>453.17</v>
      </c>
      <c r="R35">
        <v>41.75</v>
      </c>
      <c r="S35">
        <v>28.65</v>
      </c>
      <c r="T35">
        <v>5817.04</v>
      </c>
      <c r="U35">
        <v>0.6899999999999999</v>
      </c>
      <c r="V35">
        <v>0.9</v>
      </c>
      <c r="W35">
        <v>0.1</v>
      </c>
      <c r="X35">
        <v>0.34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7.8606</v>
      </c>
      <c r="E36">
        <v>12.72</v>
      </c>
      <c r="F36">
        <v>9.07</v>
      </c>
      <c r="G36">
        <v>41.87</v>
      </c>
      <c r="H36">
        <v>0.5600000000000001</v>
      </c>
      <c r="I36">
        <v>13</v>
      </c>
      <c r="J36">
        <v>302.7</v>
      </c>
      <c r="K36">
        <v>61.2</v>
      </c>
      <c r="L36">
        <v>9.5</v>
      </c>
      <c r="M36">
        <v>11</v>
      </c>
      <c r="N36">
        <v>87</v>
      </c>
      <c r="O36">
        <v>37567.32</v>
      </c>
      <c r="P36">
        <v>152.74</v>
      </c>
      <c r="Q36">
        <v>453.17</v>
      </c>
      <c r="R36">
        <v>42.1</v>
      </c>
      <c r="S36">
        <v>28.65</v>
      </c>
      <c r="T36">
        <v>5991.62</v>
      </c>
      <c r="U36">
        <v>0.68</v>
      </c>
      <c r="V36">
        <v>0.9</v>
      </c>
      <c r="W36">
        <v>0.1</v>
      </c>
      <c r="X36">
        <v>0.35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7.8537</v>
      </c>
      <c r="E37">
        <v>12.73</v>
      </c>
      <c r="F37">
        <v>9.08</v>
      </c>
      <c r="G37">
        <v>41.92</v>
      </c>
      <c r="H37">
        <v>0.57</v>
      </c>
      <c r="I37">
        <v>13</v>
      </c>
      <c r="J37">
        <v>303.23</v>
      </c>
      <c r="K37">
        <v>61.2</v>
      </c>
      <c r="L37">
        <v>9.75</v>
      </c>
      <c r="M37">
        <v>11</v>
      </c>
      <c r="N37">
        <v>87.28</v>
      </c>
      <c r="O37">
        <v>37632.84</v>
      </c>
      <c r="P37">
        <v>152.5</v>
      </c>
      <c r="Q37">
        <v>453.18</v>
      </c>
      <c r="R37">
        <v>42.48</v>
      </c>
      <c r="S37">
        <v>28.65</v>
      </c>
      <c r="T37">
        <v>6177.64</v>
      </c>
      <c r="U37">
        <v>0.67</v>
      </c>
      <c r="V37">
        <v>0.89</v>
      </c>
      <c r="W37">
        <v>0.1</v>
      </c>
      <c r="X37">
        <v>0.36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7.9208</v>
      </c>
      <c r="E38">
        <v>12.62</v>
      </c>
      <c r="F38">
        <v>9.029999999999999</v>
      </c>
      <c r="G38">
        <v>45.15</v>
      </c>
      <c r="H38">
        <v>0.59</v>
      </c>
      <c r="I38">
        <v>12</v>
      </c>
      <c r="J38">
        <v>303.76</v>
      </c>
      <c r="K38">
        <v>61.2</v>
      </c>
      <c r="L38">
        <v>10</v>
      </c>
      <c r="M38">
        <v>10</v>
      </c>
      <c r="N38">
        <v>87.56999999999999</v>
      </c>
      <c r="O38">
        <v>37698.48</v>
      </c>
      <c r="P38">
        <v>151.35</v>
      </c>
      <c r="Q38">
        <v>453.17</v>
      </c>
      <c r="R38">
        <v>40.55</v>
      </c>
      <c r="S38">
        <v>28.65</v>
      </c>
      <c r="T38">
        <v>5222.25</v>
      </c>
      <c r="U38">
        <v>0.71</v>
      </c>
      <c r="V38">
        <v>0.9</v>
      </c>
      <c r="W38">
        <v>0.1</v>
      </c>
      <c r="X38">
        <v>0.31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7.9161</v>
      </c>
      <c r="E39">
        <v>12.63</v>
      </c>
      <c r="F39">
        <v>9.039999999999999</v>
      </c>
      <c r="G39">
        <v>45.18</v>
      </c>
      <c r="H39">
        <v>0.6</v>
      </c>
      <c r="I39">
        <v>12</v>
      </c>
      <c r="J39">
        <v>304.3</v>
      </c>
      <c r="K39">
        <v>61.2</v>
      </c>
      <c r="L39">
        <v>10.25</v>
      </c>
      <c r="M39">
        <v>10</v>
      </c>
      <c r="N39">
        <v>87.84999999999999</v>
      </c>
      <c r="O39">
        <v>37764.25</v>
      </c>
      <c r="P39">
        <v>151.53</v>
      </c>
      <c r="Q39">
        <v>453.2</v>
      </c>
      <c r="R39">
        <v>40.98</v>
      </c>
      <c r="S39">
        <v>28.65</v>
      </c>
      <c r="T39">
        <v>5434.45</v>
      </c>
      <c r="U39">
        <v>0.7</v>
      </c>
      <c r="V39">
        <v>0.9</v>
      </c>
      <c r="W39">
        <v>0.1</v>
      </c>
      <c r="X39">
        <v>0.32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7.9135</v>
      </c>
      <c r="E40">
        <v>12.64</v>
      </c>
      <c r="F40">
        <v>9.039999999999999</v>
      </c>
      <c r="G40">
        <v>45.2</v>
      </c>
      <c r="H40">
        <v>0.61</v>
      </c>
      <c r="I40">
        <v>12</v>
      </c>
      <c r="J40">
        <v>304.83</v>
      </c>
      <c r="K40">
        <v>61.2</v>
      </c>
      <c r="L40">
        <v>10.5</v>
      </c>
      <c r="M40">
        <v>10</v>
      </c>
      <c r="N40">
        <v>88.13</v>
      </c>
      <c r="O40">
        <v>37830.13</v>
      </c>
      <c r="P40">
        <v>151.02</v>
      </c>
      <c r="Q40">
        <v>453.17</v>
      </c>
      <c r="R40">
        <v>41.07</v>
      </c>
      <c r="S40">
        <v>28.65</v>
      </c>
      <c r="T40">
        <v>5480.09</v>
      </c>
      <c r="U40">
        <v>0.7</v>
      </c>
      <c r="V40">
        <v>0.9</v>
      </c>
      <c r="W40">
        <v>0.1</v>
      </c>
      <c r="X40">
        <v>0.32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7.9102</v>
      </c>
      <c r="E41">
        <v>12.64</v>
      </c>
      <c r="F41">
        <v>9.050000000000001</v>
      </c>
      <c r="G41">
        <v>45.23</v>
      </c>
      <c r="H41">
        <v>0.63</v>
      </c>
      <c r="I41">
        <v>12</v>
      </c>
      <c r="J41">
        <v>305.37</v>
      </c>
      <c r="K41">
        <v>61.2</v>
      </c>
      <c r="L41">
        <v>10.75</v>
      </c>
      <c r="M41">
        <v>10</v>
      </c>
      <c r="N41">
        <v>88.42</v>
      </c>
      <c r="O41">
        <v>37896.14</v>
      </c>
      <c r="P41">
        <v>150.86</v>
      </c>
      <c r="Q41">
        <v>453.21</v>
      </c>
      <c r="R41">
        <v>41.25</v>
      </c>
      <c r="S41">
        <v>28.65</v>
      </c>
      <c r="T41">
        <v>5572.38</v>
      </c>
      <c r="U41">
        <v>0.6899999999999999</v>
      </c>
      <c r="V41">
        <v>0.9</v>
      </c>
      <c r="W41">
        <v>0.1</v>
      </c>
      <c r="X41">
        <v>0.33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7.9708</v>
      </c>
      <c r="E42">
        <v>12.55</v>
      </c>
      <c r="F42">
        <v>9</v>
      </c>
      <c r="G42">
        <v>49.11</v>
      </c>
      <c r="H42">
        <v>0.64</v>
      </c>
      <c r="I42">
        <v>11</v>
      </c>
      <c r="J42">
        <v>305.9</v>
      </c>
      <c r="K42">
        <v>61.2</v>
      </c>
      <c r="L42">
        <v>11</v>
      </c>
      <c r="M42">
        <v>9</v>
      </c>
      <c r="N42">
        <v>88.7</v>
      </c>
      <c r="O42">
        <v>37962.28</v>
      </c>
      <c r="P42">
        <v>150.05</v>
      </c>
      <c r="Q42">
        <v>453.17</v>
      </c>
      <c r="R42">
        <v>39.82</v>
      </c>
      <c r="S42">
        <v>28.65</v>
      </c>
      <c r="T42">
        <v>4860.63</v>
      </c>
      <c r="U42">
        <v>0.72</v>
      </c>
      <c r="V42">
        <v>0.9</v>
      </c>
      <c r="W42">
        <v>0.1</v>
      </c>
      <c r="X42">
        <v>0.28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7.9717</v>
      </c>
      <c r="E43">
        <v>12.54</v>
      </c>
      <c r="F43">
        <v>9</v>
      </c>
      <c r="G43">
        <v>49.1</v>
      </c>
      <c r="H43">
        <v>0.65</v>
      </c>
      <c r="I43">
        <v>11</v>
      </c>
      <c r="J43">
        <v>306.44</v>
      </c>
      <c r="K43">
        <v>61.2</v>
      </c>
      <c r="L43">
        <v>11.25</v>
      </c>
      <c r="M43">
        <v>9</v>
      </c>
      <c r="N43">
        <v>88.98999999999999</v>
      </c>
      <c r="O43">
        <v>38028.53</v>
      </c>
      <c r="P43">
        <v>150.11</v>
      </c>
      <c r="Q43">
        <v>453.17</v>
      </c>
      <c r="R43">
        <v>39.79</v>
      </c>
      <c r="S43">
        <v>28.65</v>
      </c>
      <c r="T43">
        <v>4843.73</v>
      </c>
      <c r="U43">
        <v>0.72</v>
      </c>
      <c r="V43">
        <v>0.9</v>
      </c>
      <c r="W43">
        <v>0.1</v>
      </c>
      <c r="X43">
        <v>0.28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7.9699</v>
      </c>
      <c r="E44">
        <v>12.55</v>
      </c>
      <c r="F44">
        <v>9.01</v>
      </c>
      <c r="G44">
        <v>49.12</v>
      </c>
      <c r="H44">
        <v>0.67</v>
      </c>
      <c r="I44">
        <v>11</v>
      </c>
      <c r="J44">
        <v>306.98</v>
      </c>
      <c r="K44">
        <v>61.2</v>
      </c>
      <c r="L44">
        <v>11.5</v>
      </c>
      <c r="M44">
        <v>9</v>
      </c>
      <c r="N44">
        <v>89.28</v>
      </c>
      <c r="O44">
        <v>38094.91</v>
      </c>
      <c r="P44">
        <v>149.64</v>
      </c>
      <c r="Q44">
        <v>453.17</v>
      </c>
      <c r="R44">
        <v>39.89</v>
      </c>
      <c r="S44">
        <v>28.65</v>
      </c>
      <c r="T44">
        <v>4897.18</v>
      </c>
      <c r="U44">
        <v>0.72</v>
      </c>
      <c r="V44">
        <v>0.9</v>
      </c>
      <c r="W44">
        <v>0.1</v>
      </c>
      <c r="X44">
        <v>0.28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7.9702</v>
      </c>
      <c r="E45">
        <v>12.55</v>
      </c>
      <c r="F45">
        <v>9</v>
      </c>
      <c r="G45">
        <v>49.12</v>
      </c>
      <c r="H45">
        <v>0.68</v>
      </c>
      <c r="I45">
        <v>11</v>
      </c>
      <c r="J45">
        <v>307.52</v>
      </c>
      <c r="K45">
        <v>61.2</v>
      </c>
      <c r="L45">
        <v>11.75</v>
      </c>
      <c r="M45">
        <v>9</v>
      </c>
      <c r="N45">
        <v>89.56999999999999</v>
      </c>
      <c r="O45">
        <v>38161.42</v>
      </c>
      <c r="P45">
        <v>149.39</v>
      </c>
      <c r="Q45">
        <v>453.2</v>
      </c>
      <c r="R45">
        <v>39.83</v>
      </c>
      <c r="S45">
        <v>28.65</v>
      </c>
      <c r="T45">
        <v>4865.23</v>
      </c>
      <c r="U45">
        <v>0.72</v>
      </c>
      <c r="V45">
        <v>0.9</v>
      </c>
      <c r="W45">
        <v>0.1</v>
      </c>
      <c r="X45">
        <v>0.28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8.0327</v>
      </c>
      <c r="E46">
        <v>12.45</v>
      </c>
      <c r="F46">
        <v>8.960000000000001</v>
      </c>
      <c r="G46">
        <v>53.77</v>
      </c>
      <c r="H46">
        <v>0.6899999999999999</v>
      </c>
      <c r="I46">
        <v>10</v>
      </c>
      <c r="J46">
        <v>308.06</v>
      </c>
      <c r="K46">
        <v>61.2</v>
      </c>
      <c r="L46">
        <v>12</v>
      </c>
      <c r="M46">
        <v>8</v>
      </c>
      <c r="N46">
        <v>89.86</v>
      </c>
      <c r="O46">
        <v>38228.06</v>
      </c>
      <c r="P46">
        <v>148.46</v>
      </c>
      <c r="Q46">
        <v>453.29</v>
      </c>
      <c r="R46">
        <v>38.38</v>
      </c>
      <c r="S46">
        <v>28.65</v>
      </c>
      <c r="T46">
        <v>4144.81</v>
      </c>
      <c r="U46">
        <v>0.75</v>
      </c>
      <c r="V46">
        <v>0.91</v>
      </c>
      <c r="W46">
        <v>0.1</v>
      </c>
      <c r="X46">
        <v>0.24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8.0411</v>
      </c>
      <c r="E47">
        <v>12.44</v>
      </c>
      <c r="F47">
        <v>8.949999999999999</v>
      </c>
      <c r="G47">
        <v>53.69</v>
      </c>
      <c r="H47">
        <v>0.71</v>
      </c>
      <c r="I47">
        <v>10</v>
      </c>
      <c r="J47">
        <v>308.6</v>
      </c>
      <c r="K47">
        <v>61.2</v>
      </c>
      <c r="L47">
        <v>12.25</v>
      </c>
      <c r="M47">
        <v>8</v>
      </c>
      <c r="N47">
        <v>90.15000000000001</v>
      </c>
      <c r="O47">
        <v>38294.82</v>
      </c>
      <c r="P47">
        <v>148.2</v>
      </c>
      <c r="Q47">
        <v>453.17</v>
      </c>
      <c r="R47">
        <v>37.87</v>
      </c>
      <c r="S47">
        <v>28.65</v>
      </c>
      <c r="T47">
        <v>3888.9</v>
      </c>
      <c r="U47">
        <v>0.76</v>
      </c>
      <c r="V47">
        <v>0.91</v>
      </c>
      <c r="W47">
        <v>0.1</v>
      </c>
      <c r="X47">
        <v>0.23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8.0661</v>
      </c>
      <c r="E48">
        <v>12.4</v>
      </c>
      <c r="F48">
        <v>8.91</v>
      </c>
      <c r="G48">
        <v>53.46</v>
      </c>
      <c r="H48">
        <v>0.72</v>
      </c>
      <c r="I48">
        <v>10</v>
      </c>
      <c r="J48">
        <v>309.14</v>
      </c>
      <c r="K48">
        <v>61.2</v>
      </c>
      <c r="L48">
        <v>12.5</v>
      </c>
      <c r="M48">
        <v>8</v>
      </c>
      <c r="N48">
        <v>90.44</v>
      </c>
      <c r="O48">
        <v>38361.7</v>
      </c>
      <c r="P48">
        <v>147.21</v>
      </c>
      <c r="Q48">
        <v>453.18</v>
      </c>
      <c r="R48">
        <v>36.69</v>
      </c>
      <c r="S48">
        <v>28.65</v>
      </c>
      <c r="T48">
        <v>3299.02</v>
      </c>
      <c r="U48">
        <v>0.78</v>
      </c>
      <c r="V48">
        <v>0.91</v>
      </c>
      <c r="W48">
        <v>0.09</v>
      </c>
      <c r="X48">
        <v>0.19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8.0298</v>
      </c>
      <c r="E49">
        <v>12.45</v>
      </c>
      <c r="F49">
        <v>8.970000000000001</v>
      </c>
      <c r="G49">
        <v>53.79</v>
      </c>
      <c r="H49">
        <v>0.73</v>
      </c>
      <c r="I49">
        <v>10</v>
      </c>
      <c r="J49">
        <v>309.68</v>
      </c>
      <c r="K49">
        <v>61.2</v>
      </c>
      <c r="L49">
        <v>12.75</v>
      </c>
      <c r="M49">
        <v>8</v>
      </c>
      <c r="N49">
        <v>90.73999999999999</v>
      </c>
      <c r="O49">
        <v>38428.72</v>
      </c>
      <c r="P49">
        <v>147.6</v>
      </c>
      <c r="Q49">
        <v>453.17</v>
      </c>
      <c r="R49">
        <v>38.74</v>
      </c>
      <c r="S49">
        <v>28.65</v>
      </c>
      <c r="T49">
        <v>4325.89</v>
      </c>
      <c r="U49">
        <v>0.74</v>
      </c>
      <c r="V49">
        <v>0.91</v>
      </c>
      <c r="W49">
        <v>0.09</v>
      </c>
      <c r="X49">
        <v>0.25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7.9991</v>
      </c>
      <c r="E50">
        <v>12.5</v>
      </c>
      <c r="F50">
        <v>9.01</v>
      </c>
      <c r="G50">
        <v>54.08</v>
      </c>
      <c r="H50">
        <v>0.75</v>
      </c>
      <c r="I50">
        <v>10</v>
      </c>
      <c r="J50">
        <v>310.23</v>
      </c>
      <c r="K50">
        <v>61.2</v>
      </c>
      <c r="L50">
        <v>13</v>
      </c>
      <c r="M50">
        <v>8</v>
      </c>
      <c r="N50">
        <v>91.03</v>
      </c>
      <c r="O50">
        <v>38495.87</v>
      </c>
      <c r="P50">
        <v>148.28</v>
      </c>
      <c r="Q50">
        <v>453.17</v>
      </c>
      <c r="R50">
        <v>40.27</v>
      </c>
      <c r="S50">
        <v>28.65</v>
      </c>
      <c r="T50">
        <v>5090.12</v>
      </c>
      <c r="U50">
        <v>0.71</v>
      </c>
      <c r="V50">
        <v>0.9</v>
      </c>
      <c r="W50">
        <v>0.1</v>
      </c>
      <c r="X50">
        <v>0.29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8.0801</v>
      </c>
      <c r="E51">
        <v>12.38</v>
      </c>
      <c r="F51">
        <v>8.94</v>
      </c>
      <c r="G51">
        <v>59.61</v>
      </c>
      <c r="H51">
        <v>0.76</v>
      </c>
      <c r="I51">
        <v>9</v>
      </c>
      <c r="J51">
        <v>310.77</v>
      </c>
      <c r="K51">
        <v>61.2</v>
      </c>
      <c r="L51">
        <v>13.25</v>
      </c>
      <c r="M51">
        <v>7</v>
      </c>
      <c r="N51">
        <v>91.33</v>
      </c>
      <c r="O51">
        <v>38563.14</v>
      </c>
      <c r="P51">
        <v>146.7</v>
      </c>
      <c r="Q51">
        <v>453.18</v>
      </c>
      <c r="R51">
        <v>37.86</v>
      </c>
      <c r="S51">
        <v>28.65</v>
      </c>
      <c r="T51">
        <v>3891.97</v>
      </c>
      <c r="U51">
        <v>0.76</v>
      </c>
      <c r="V51">
        <v>0.91</v>
      </c>
      <c r="W51">
        <v>0.09</v>
      </c>
      <c r="X51">
        <v>0.22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8.0701</v>
      </c>
      <c r="E52">
        <v>12.39</v>
      </c>
      <c r="F52">
        <v>8.960000000000001</v>
      </c>
      <c r="G52">
        <v>59.71</v>
      </c>
      <c r="H52">
        <v>0.77</v>
      </c>
      <c r="I52">
        <v>9</v>
      </c>
      <c r="J52">
        <v>311.32</v>
      </c>
      <c r="K52">
        <v>61.2</v>
      </c>
      <c r="L52">
        <v>13.5</v>
      </c>
      <c r="M52">
        <v>7</v>
      </c>
      <c r="N52">
        <v>91.62</v>
      </c>
      <c r="O52">
        <v>38630.55</v>
      </c>
      <c r="P52">
        <v>146.83</v>
      </c>
      <c r="Q52">
        <v>453.17</v>
      </c>
      <c r="R52">
        <v>38.4</v>
      </c>
      <c r="S52">
        <v>28.65</v>
      </c>
      <c r="T52">
        <v>4161.85</v>
      </c>
      <c r="U52">
        <v>0.75</v>
      </c>
      <c r="V52">
        <v>0.91</v>
      </c>
      <c r="W52">
        <v>0.1</v>
      </c>
      <c r="X52">
        <v>0.24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8.0745</v>
      </c>
      <c r="E53">
        <v>12.38</v>
      </c>
      <c r="F53">
        <v>8.949999999999999</v>
      </c>
      <c r="G53">
        <v>59.67</v>
      </c>
      <c r="H53">
        <v>0.79</v>
      </c>
      <c r="I53">
        <v>9</v>
      </c>
      <c r="J53">
        <v>311.87</v>
      </c>
      <c r="K53">
        <v>61.2</v>
      </c>
      <c r="L53">
        <v>13.75</v>
      </c>
      <c r="M53">
        <v>7</v>
      </c>
      <c r="N53">
        <v>91.92</v>
      </c>
      <c r="O53">
        <v>38698.21</v>
      </c>
      <c r="P53">
        <v>146.87</v>
      </c>
      <c r="Q53">
        <v>453.2</v>
      </c>
      <c r="R53">
        <v>38.09</v>
      </c>
      <c r="S53">
        <v>28.65</v>
      </c>
      <c r="T53">
        <v>4006.79</v>
      </c>
      <c r="U53">
        <v>0.75</v>
      </c>
      <c r="V53">
        <v>0.91</v>
      </c>
      <c r="W53">
        <v>0.1</v>
      </c>
      <c r="X53">
        <v>0.23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8.0694</v>
      </c>
      <c r="E54">
        <v>12.39</v>
      </c>
      <c r="F54">
        <v>8.960000000000001</v>
      </c>
      <c r="G54">
        <v>59.72</v>
      </c>
      <c r="H54">
        <v>0.8</v>
      </c>
      <c r="I54">
        <v>9</v>
      </c>
      <c r="J54">
        <v>312.42</v>
      </c>
      <c r="K54">
        <v>61.2</v>
      </c>
      <c r="L54">
        <v>14</v>
      </c>
      <c r="M54">
        <v>7</v>
      </c>
      <c r="N54">
        <v>92.22</v>
      </c>
      <c r="O54">
        <v>38765.89</v>
      </c>
      <c r="P54">
        <v>147.02</v>
      </c>
      <c r="Q54">
        <v>453.17</v>
      </c>
      <c r="R54">
        <v>38.5</v>
      </c>
      <c r="S54">
        <v>28.65</v>
      </c>
      <c r="T54">
        <v>4210.19</v>
      </c>
      <c r="U54">
        <v>0.74</v>
      </c>
      <c r="V54">
        <v>0.91</v>
      </c>
      <c r="W54">
        <v>0.09</v>
      </c>
      <c r="X54">
        <v>0.24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8.073399999999999</v>
      </c>
      <c r="E55">
        <v>12.39</v>
      </c>
      <c r="F55">
        <v>8.949999999999999</v>
      </c>
      <c r="G55">
        <v>59.68</v>
      </c>
      <c r="H55">
        <v>0.8100000000000001</v>
      </c>
      <c r="I55">
        <v>9</v>
      </c>
      <c r="J55">
        <v>312.97</v>
      </c>
      <c r="K55">
        <v>61.2</v>
      </c>
      <c r="L55">
        <v>14.25</v>
      </c>
      <c r="M55">
        <v>7</v>
      </c>
      <c r="N55">
        <v>92.52</v>
      </c>
      <c r="O55">
        <v>38833.69</v>
      </c>
      <c r="P55">
        <v>146.72</v>
      </c>
      <c r="Q55">
        <v>453.18</v>
      </c>
      <c r="R55">
        <v>38.16</v>
      </c>
      <c r="S55">
        <v>28.65</v>
      </c>
      <c r="T55">
        <v>4041.18</v>
      </c>
      <c r="U55">
        <v>0.75</v>
      </c>
      <c r="V55">
        <v>0.91</v>
      </c>
      <c r="W55">
        <v>0.1</v>
      </c>
      <c r="X55">
        <v>0.23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8.0656</v>
      </c>
      <c r="E56">
        <v>12.4</v>
      </c>
      <c r="F56">
        <v>8.960000000000001</v>
      </c>
      <c r="G56">
        <v>59.76</v>
      </c>
      <c r="H56">
        <v>0.82</v>
      </c>
      <c r="I56">
        <v>9</v>
      </c>
      <c r="J56">
        <v>313.52</v>
      </c>
      <c r="K56">
        <v>61.2</v>
      </c>
      <c r="L56">
        <v>14.5</v>
      </c>
      <c r="M56">
        <v>7</v>
      </c>
      <c r="N56">
        <v>92.81999999999999</v>
      </c>
      <c r="O56">
        <v>38901.63</v>
      </c>
      <c r="P56">
        <v>146.52</v>
      </c>
      <c r="Q56">
        <v>453.18</v>
      </c>
      <c r="R56">
        <v>38.61</v>
      </c>
      <c r="S56">
        <v>28.65</v>
      </c>
      <c r="T56">
        <v>4263.58</v>
      </c>
      <c r="U56">
        <v>0.74</v>
      </c>
      <c r="V56">
        <v>0.91</v>
      </c>
      <c r="W56">
        <v>0.09</v>
      </c>
      <c r="X56">
        <v>0.24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8.074999999999999</v>
      </c>
      <c r="E57">
        <v>12.38</v>
      </c>
      <c r="F57">
        <v>8.949999999999999</v>
      </c>
      <c r="G57">
        <v>59.66</v>
      </c>
      <c r="H57">
        <v>0.84</v>
      </c>
      <c r="I57">
        <v>9</v>
      </c>
      <c r="J57">
        <v>314.07</v>
      </c>
      <c r="K57">
        <v>61.2</v>
      </c>
      <c r="L57">
        <v>14.75</v>
      </c>
      <c r="M57">
        <v>7</v>
      </c>
      <c r="N57">
        <v>93.12</v>
      </c>
      <c r="O57">
        <v>38969.71</v>
      </c>
      <c r="P57">
        <v>145.88</v>
      </c>
      <c r="Q57">
        <v>453.17</v>
      </c>
      <c r="R57">
        <v>38.09</v>
      </c>
      <c r="S57">
        <v>28.65</v>
      </c>
      <c r="T57">
        <v>4004.21</v>
      </c>
      <c r="U57">
        <v>0.75</v>
      </c>
      <c r="V57">
        <v>0.91</v>
      </c>
      <c r="W57">
        <v>0.1</v>
      </c>
      <c r="X57">
        <v>0.23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8.1393</v>
      </c>
      <c r="E58">
        <v>12.29</v>
      </c>
      <c r="F58">
        <v>8.91</v>
      </c>
      <c r="G58">
        <v>66.79000000000001</v>
      </c>
      <c r="H58">
        <v>0.85</v>
      </c>
      <c r="I58">
        <v>8</v>
      </c>
      <c r="J58">
        <v>314.62</v>
      </c>
      <c r="K58">
        <v>61.2</v>
      </c>
      <c r="L58">
        <v>15</v>
      </c>
      <c r="M58">
        <v>6</v>
      </c>
      <c r="N58">
        <v>93.43000000000001</v>
      </c>
      <c r="O58">
        <v>39037.92</v>
      </c>
      <c r="P58">
        <v>144.71</v>
      </c>
      <c r="Q58">
        <v>453.17</v>
      </c>
      <c r="R58">
        <v>36.65</v>
      </c>
      <c r="S58">
        <v>28.65</v>
      </c>
      <c r="T58">
        <v>3288.71</v>
      </c>
      <c r="U58">
        <v>0.78</v>
      </c>
      <c r="V58">
        <v>0.91</v>
      </c>
      <c r="W58">
        <v>0.09</v>
      </c>
      <c r="X58">
        <v>0.19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8.131600000000001</v>
      </c>
      <c r="E59">
        <v>12.3</v>
      </c>
      <c r="F59">
        <v>8.92</v>
      </c>
      <c r="G59">
        <v>66.88</v>
      </c>
      <c r="H59">
        <v>0.86</v>
      </c>
      <c r="I59">
        <v>8</v>
      </c>
      <c r="J59">
        <v>315.18</v>
      </c>
      <c r="K59">
        <v>61.2</v>
      </c>
      <c r="L59">
        <v>15.25</v>
      </c>
      <c r="M59">
        <v>6</v>
      </c>
      <c r="N59">
        <v>93.73</v>
      </c>
      <c r="O59">
        <v>39106.27</v>
      </c>
      <c r="P59">
        <v>144.92</v>
      </c>
      <c r="Q59">
        <v>453.17</v>
      </c>
      <c r="R59">
        <v>37.03</v>
      </c>
      <c r="S59">
        <v>28.65</v>
      </c>
      <c r="T59">
        <v>3479.2</v>
      </c>
      <c r="U59">
        <v>0.77</v>
      </c>
      <c r="V59">
        <v>0.91</v>
      </c>
      <c r="W59">
        <v>0.09</v>
      </c>
      <c r="X59">
        <v>0.2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8.1343</v>
      </c>
      <c r="E60">
        <v>12.29</v>
      </c>
      <c r="F60">
        <v>8.91</v>
      </c>
      <c r="G60">
        <v>66.84999999999999</v>
      </c>
      <c r="H60">
        <v>0.87</v>
      </c>
      <c r="I60">
        <v>8</v>
      </c>
      <c r="J60">
        <v>315.73</v>
      </c>
      <c r="K60">
        <v>61.2</v>
      </c>
      <c r="L60">
        <v>15.5</v>
      </c>
      <c r="M60">
        <v>6</v>
      </c>
      <c r="N60">
        <v>94.03</v>
      </c>
      <c r="O60">
        <v>39174.75</v>
      </c>
      <c r="P60">
        <v>144.46</v>
      </c>
      <c r="Q60">
        <v>453.17</v>
      </c>
      <c r="R60">
        <v>36.87</v>
      </c>
      <c r="S60">
        <v>28.65</v>
      </c>
      <c r="T60">
        <v>3398.97</v>
      </c>
      <c r="U60">
        <v>0.78</v>
      </c>
      <c r="V60">
        <v>0.91</v>
      </c>
      <c r="W60">
        <v>0.09</v>
      </c>
      <c r="X60">
        <v>0.19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8.1372</v>
      </c>
      <c r="E61">
        <v>12.29</v>
      </c>
      <c r="F61">
        <v>8.91</v>
      </c>
      <c r="G61">
        <v>66.81999999999999</v>
      </c>
      <c r="H61">
        <v>0.89</v>
      </c>
      <c r="I61">
        <v>8</v>
      </c>
      <c r="J61">
        <v>316.29</v>
      </c>
      <c r="K61">
        <v>61.2</v>
      </c>
      <c r="L61">
        <v>15.75</v>
      </c>
      <c r="M61">
        <v>6</v>
      </c>
      <c r="N61">
        <v>94.34</v>
      </c>
      <c r="O61">
        <v>39243.37</v>
      </c>
      <c r="P61">
        <v>144.6</v>
      </c>
      <c r="Q61">
        <v>453.17</v>
      </c>
      <c r="R61">
        <v>36.75</v>
      </c>
      <c r="S61">
        <v>28.65</v>
      </c>
      <c r="T61">
        <v>3339.19</v>
      </c>
      <c r="U61">
        <v>0.78</v>
      </c>
      <c r="V61">
        <v>0.91</v>
      </c>
      <c r="W61">
        <v>0.09</v>
      </c>
      <c r="X61">
        <v>0.19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8.147399999999999</v>
      </c>
      <c r="E62">
        <v>12.27</v>
      </c>
      <c r="F62">
        <v>8.890000000000001</v>
      </c>
      <c r="G62">
        <v>66.7</v>
      </c>
      <c r="H62">
        <v>0.9</v>
      </c>
      <c r="I62">
        <v>8</v>
      </c>
      <c r="J62">
        <v>316.85</v>
      </c>
      <c r="K62">
        <v>61.2</v>
      </c>
      <c r="L62">
        <v>16</v>
      </c>
      <c r="M62">
        <v>6</v>
      </c>
      <c r="N62">
        <v>94.65000000000001</v>
      </c>
      <c r="O62">
        <v>39312.13</v>
      </c>
      <c r="P62">
        <v>143.81</v>
      </c>
      <c r="Q62">
        <v>453.17</v>
      </c>
      <c r="R62">
        <v>36.06</v>
      </c>
      <c r="S62">
        <v>28.65</v>
      </c>
      <c r="T62">
        <v>2993.62</v>
      </c>
      <c r="U62">
        <v>0.79</v>
      </c>
      <c r="V62">
        <v>0.91</v>
      </c>
      <c r="W62">
        <v>0.1</v>
      </c>
      <c r="X62">
        <v>0.17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8.163600000000001</v>
      </c>
      <c r="E63">
        <v>12.25</v>
      </c>
      <c r="F63">
        <v>8.869999999999999</v>
      </c>
      <c r="G63">
        <v>66.52</v>
      </c>
      <c r="H63">
        <v>0.91</v>
      </c>
      <c r="I63">
        <v>8</v>
      </c>
      <c r="J63">
        <v>317.41</v>
      </c>
      <c r="K63">
        <v>61.2</v>
      </c>
      <c r="L63">
        <v>16.25</v>
      </c>
      <c r="M63">
        <v>6</v>
      </c>
      <c r="N63">
        <v>94.95999999999999</v>
      </c>
      <c r="O63">
        <v>39381.03</v>
      </c>
      <c r="P63">
        <v>143.26</v>
      </c>
      <c r="Q63">
        <v>453.17</v>
      </c>
      <c r="R63">
        <v>35.46</v>
      </c>
      <c r="S63">
        <v>28.65</v>
      </c>
      <c r="T63">
        <v>2695.39</v>
      </c>
      <c r="U63">
        <v>0.8100000000000001</v>
      </c>
      <c r="V63">
        <v>0.92</v>
      </c>
      <c r="W63">
        <v>0.09</v>
      </c>
      <c r="X63">
        <v>0.15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8.1393</v>
      </c>
      <c r="E64">
        <v>12.29</v>
      </c>
      <c r="F64">
        <v>8.91</v>
      </c>
      <c r="G64">
        <v>66.79000000000001</v>
      </c>
      <c r="H64">
        <v>0.92</v>
      </c>
      <c r="I64">
        <v>8</v>
      </c>
      <c r="J64">
        <v>317.97</v>
      </c>
      <c r="K64">
        <v>61.2</v>
      </c>
      <c r="L64">
        <v>16.5</v>
      </c>
      <c r="M64">
        <v>6</v>
      </c>
      <c r="N64">
        <v>95.27</v>
      </c>
      <c r="O64">
        <v>39450.07</v>
      </c>
      <c r="P64">
        <v>143.49</v>
      </c>
      <c r="Q64">
        <v>453.17</v>
      </c>
      <c r="R64">
        <v>36.7</v>
      </c>
      <c r="S64">
        <v>28.65</v>
      </c>
      <c r="T64">
        <v>3317.22</v>
      </c>
      <c r="U64">
        <v>0.78</v>
      </c>
      <c r="V64">
        <v>0.91</v>
      </c>
      <c r="W64">
        <v>0.09</v>
      </c>
      <c r="X64">
        <v>0.19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8.113799999999999</v>
      </c>
      <c r="E65">
        <v>12.32</v>
      </c>
      <c r="F65">
        <v>8.94</v>
      </c>
      <c r="G65">
        <v>67.08</v>
      </c>
      <c r="H65">
        <v>0.9399999999999999</v>
      </c>
      <c r="I65">
        <v>8</v>
      </c>
      <c r="J65">
        <v>318.53</v>
      </c>
      <c r="K65">
        <v>61.2</v>
      </c>
      <c r="L65">
        <v>16.75</v>
      </c>
      <c r="M65">
        <v>6</v>
      </c>
      <c r="N65">
        <v>95.58</v>
      </c>
      <c r="O65">
        <v>39519.26</v>
      </c>
      <c r="P65">
        <v>143.94</v>
      </c>
      <c r="Q65">
        <v>453.19</v>
      </c>
      <c r="R65">
        <v>38.04</v>
      </c>
      <c r="S65">
        <v>28.65</v>
      </c>
      <c r="T65">
        <v>3982.77</v>
      </c>
      <c r="U65">
        <v>0.75</v>
      </c>
      <c r="V65">
        <v>0.91</v>
      </c>
      <c r="W65">
        <v>0.09</v>
      </c>
      <c r="X65">
        <v>0.22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8.1204</v>
      </c>
      <c r="E66">
        <v>12.31</v>
      </c>
      <c r="F66">
        <v>8.93</v>
      </c>
      <c r="G66">
        <v>67.01000000000001</v>
      </c>
      <c r="H66">
        <v>0.95</v>
      </c>
      <c r="I66">
        <v>8</v>
      </c>
      <c r="J66">
        <v>319.09</v>
      </c>
      <c r="K66">
        <v>61.2</v>
      </c>
      <c r="L66">
        <v>17</v>
      </c>
      <c r="M66">
        <v>6</v>
      </c>
      <c r="N66">
        <v>95.89</v>
      </c>
      <c r="O66">
        <v>39588.58</v>
      </c>
      <c r="P66">
        <v>143.53</v>
      </c>
      <c r="Q66">
        <v>453.17</v>
      </c>
      <c r="R66">
        <v>37.61</v>
      </c>
      <c r="S66">
        <v>28.65</v>
      </c>
      <c r="T66">
        <v>3772.33</v>
      </c>
      <c r="U66">
        <v>0.76</v>
      </c>
      <c r="V66">
        <v>0.91</v>
      </c>
      <c r="W66">
        <v>0.09</v>
      </c>
      <c r="X66">
        <v>0.21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8.186500000000001</v>
      </c>
      <c r="E67">
        <v>12.22</v>
      </c>
      <c r="F67">
        <v>8.890000000000001</v>
      </c>
      <c r="G67">
        <v>76.19</v>
      </c>
      <c r="H67">
        <v>0.96</v>
      </c>
      <c r="I67">
        <v>7</v>
      </c>
      <c r="J67">
        <v>319.65</v>
      </c>
      <c r="K67">
        <v>61.2</v>
      </c>
      <c r="L67">
        <v>17.25</v>
      </c>
      <c r="M67">
        <v>5</v>
      </c>
      <c r="N67">
        <v>96.2</v>
      </c>
      <c r="O67">
        <v>39658.05</v>
      </c>
      <c r="P67">
        <v>142.88</v>
      </c>
      <c r="Q67">
        <v>453.17</v>
      </c>
      <c r="R67">
        <v>36.1</v>
      </c>
      <c r="S67">
        <v>28.65</v>
      </c>
      <c r="T67">
        <v>3020.3</v>
      </c>
      <c r="U67">
        <v>0.79</v>
      </c>
      <c r="V67">
        <v>0.91</v>
      </c>
      <c r="W67">
        <v>0.09</v>
      </c>
      <c r="X67">
        <v>0.17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8.1846</v>
      </c>
      <c r="E68">
        <v>12.22</v>
      </c>
      <c r="F68">
        <v>8.890000000000001</v>
      </c>
      <c r="G68">
        <v>76.20999999999999</v>
      </c>
      <c r="H68">
        <v>0.97</v>
      </c>
      <c r="I68">
        <v>7</v>
      </c>
      <c r="J68">
        <v>320.22</v>
      </c>
      <c r="K68">
        <v>61.2</v>
      </c>
      <c r="L68">
        <v>17.5</v>
      </c>
      <c r="M68">
        <v>5</v>
      </c>
      <c r="N68">
        <v>96.52</v>
      </c>
      <c r="O68">
        <v>39727.66</v>
      </c>
      <c r="P68">
        <v>142.83</v>
      </c>
      <c r="Q68">
        <v>453.17</v>
      </c>
      <c r="R68">
        <v>36.21</v>
      </c>
      <c r="S68">
        <v>28.65</v>
      </c>
      <c r="T68">
        <v>3073.71</v>
      </c>
      <c r="U68">
        <v>0.79</v>
      </c>
      <c r="V68">
        <v>0.91</v>
      </c>
      <c r="W68">
        <v>0.09</v>
      </c>
      <c r="X68">
        <v>0.17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8.1846</v>
      </c>
      <c r="E69">
        <v>12.22</v>
      </c>
      <c r="F69">
        <v>8.890000000000001</v>
      </c>
      <c r="G69">
        <v>76.20999999999999</v>
      </c>
      <c r="H69">
        <v>0.99</v>
      </c>
      <c r="I69">
        <v>7</v>
      </c>
      <c r="J69">
        <v>320.78</v>
      </c>
      <c r="K69">
        <v>61.2</v>
      </c>
      <c r="L69">
        <v>17.75</v>
      </c>
      <c r="M69">
        <v>5</v>
      </c>
      <c r="N69">
        <v>96.83</v>
      </c>
      <c r="O69">
        <v>39797.41</v>
      </c>
      <c r="P69">
        <v>143</v>
      </c>
      <c r="Q69">
        <v>453.17</v>
      </c>
      <c r="R69">
        <v>36.18</v>
      </c>
      <c r="S69">
        <v>28.65</v>
      </c>
      <c r="T69">
        <v>3059.46</v>
      </c>
      <c r="U69">
        <v>0.79</v>
      </c>
      <c r="V69">
        <v>0.91</v>
      </c>
      <c r="W69">
        <v>0.09</v>
      </c>
      <c r="X69">
        <v>0.17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8.1839</v>
      </c>
      <c r="E70">
        <v>12.22</v>
      </c>
      <c r="F70">
        <v>8.890000000000001</v>
      </c>
      <c r="G70">
        <v>76.22</v>
      </c>
      <c r="H70">
        <v>1</v>
      </c>
      <c r="I70">
        <v>7</v>
      </c>
      <c r="J70">
        <v>321.35</v>
      </c>
      <c r="K70">
        <v>61.2</v>
      </c>
      <c r="L70">
        <v>18</v>
      </c>
      <c r="M70">
        <v>5</v>
      </c>
      <c r="N70">
        <v>97.15000000000001</v>
      </c>
      <c r="O70">
        <v>39867.32</v>
      </c>
      <c r="P70">
        <v>142.78</v>
      </c>
      <c r="Q70">
        <v>453.18</v>
      </c>
      <c r="R70">
        <v>36.28</v>
      </c>
      <c r="S70">
        <v>28.65</v>
      </c>
      <c r="T70">
        <v>3112.41</v>
      </c>
      <c r="U70">
        <v>0.79</v>
      </c>
      <c r="V70">
        <v>0.91</v>
      </c>
      <c r="W70">
        <v>0.09</v>
      </c>
      <c r="X70">
        <v>0.17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8.184200000000001</v>
      </c>
      <c r="E71">
        <v>12.22</v>
      </c>
      <c r="F71">
        <v>8.890000000000001</v>
      </c>
      <c r="G71">
        <v>76.22</v>
      </c>
      <c r="H71">
        <v>1.01</v>
      </c>
      <c r="I71">
        <v>7</v>
      </c>
      <c r="J71">
        <v>321.92</v>
      </c>
      <c r="K71">
        <v>61.2</v>
      </c>
      <c r="L71">
        <v>18.25</v>
      </c>
      <c r="M71">
        <v>5</v>
      </c>
      <c r="N71">
        <v>97.47</v>
      </c>
      <c r="O71">
        <v>39937.36</v>
      </c>
      <c r="P71">
        <v>142.62</v>
      </c>
      <c r="Q71">
        <v>453.17</v>
      </c>
      <c r="R71">
        <v>36.23</v>
      </c>
      <c r="S71">
        <v>28.65</v>
      </c>
      <c r="T71">
        <v>3084.23</v>
      </c>
      <c r="U71">
        <v>0.79</v>
      </c>
      <c r="V71">
        <v>0.91</v>
      </c>
      <c r="W71">
        <v>0.09</v>
      </c>
      <c r="X71">
        <v>0.17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8.188700000000001</v>
      </c>
      <c r="E72">
        <v>12.21</v>
      </c>
      <c r="F72">
        <v>8.890000000000001</v>
      </c>
      <c r="G72">
        <v>76.16</v>
      </c>
      <c r="H72">
        <v>1.02</v>
      </c>
      <c r="I72">
        <v>7</v>
      </c>
      <c r="J72">
        <v>322.49</v>
      </c>
      <c r="K72">
        <v>61.2</v>
      </c>
      <c r="L72">
        <v>18.5</v>
      </c>
      <c r="M72">
        <v>5</v>
      </c>
      <c r="N72">
        <v>97.79000000000001</v>
      </c>
      <c r="O72">
        <v>40007.56</v>
      </c>
      <c r="P72">
        <v>142.26</v>
      </c>
      <c r="Q72">
        <v>453.17</v>
      </c>
      <c r="R72">
        <v>36.05</v>
      </c>
      <c r="S72">
        <v>28.65</v>
      </c>
      <c r="T72">
        <v>2994.17</v>
      </c>
      <c r="U72">
        <v>0.79</v>
      </c>
      <c r="V72">
        <v>0.91</v>
      </c>
      <c r="W72">
        <v>0.09</v>
      </c>
      <c r="X72">
        <v>0.17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8.184799999999999</v>
      </c>
      <c r="E73">
        <v>12.22</v>
      </c>
      <c r="F73">
        <v>8.890000000000001</v>
      </c>
      <c r="G73">
        <v>76.20999999999999</v>
      </c>
      <c r="H73">
        <v>1.03</v>
      </c>
      <c r="I73">
        <v>7</v>
      </c>
      <c r="J73">
        <v>323.06</v>
      </c>
      <c r="K73">
        <v>61.2</v>
      </c>
      <c r="L73">
        <v>18.75</v>
      </c>
      <c r="M73">
        <v>5</v>
      </c>
      <c r="N73">
        <v>98.11</v>
      </c>
      <c r="O73">
        <v>40077.9</v>
      </c>
      <c r="P73">
        <v>142.1</v>
      </c>
      <c r="Q73">
        <v>453.18</v>
      </c>
      <c r="R73">
        <v>36.24</v>
      </c>
      <c r="S73">
        <v>28.65</v>
      </c>
      <c r="T73">
        <v>3087.89</v>
      </c>
      <c r="U73">
        <v>0.79</v>
      </c>
      <c r="V73">
        <v>0.91</v>
      </c>
      <c r="W73">
        <v>0.09</v>
      </c>
      <c r="X73">
        <v>0.17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8.184100000000001</v>
      </c>
      <c r="E74">
        <v>12.22</v>
      </c>
      <c r="F74">
        <v>8.890000000000001</v>
      </c>
      <c r="G74">
        <v>76.22</v>
      </c>
      <c r="H74">
        <v>1.05</v>
      </c>
      <c r="I74">
        <v>7</v>
      </c>
      <c r="J74">
        <v>323.63</v>
      </c>
      <c r="K74">
        <v>61.2</v>
      </c>
      <c r="L74">
        <v>19</v>
      </c>
      <c r="M74">
        <v>5</v>
      </c>
      <c r="N74">
        <v>98.43000000000001</v>
      </c>
      <c r="O74">
        <v>40148.52</v>
      </c>
      <c r="P74">
        <v>141.86</v>
      </c>
      <c r="Q74">
        <v>453.17</v>
      </c>
      <c r="R74">
        <v>36.16</v>
      </c>
      <c r="S74">
        <v>28.65</v>
      </c>
      <c r="T74">
        <v>3051.16</v>
      </c>
      <c r="U74">
        <v>0.79</v>
      </c>
      <c r="V74">
        <v>0.91</v>
      </c>
      <c r="W74">
        <v>0.09</v>
      </c>
      <c r="X74">
        <v>0.17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8.1898</v>
      </c>
      <c r="E75">
        <v>12.21</v>
      </c>
      <c r="F75">
        <v>8.880000000000001</v>
      </c>
      <c r="G75">
        <v>76.15000000000001</v>
      </c>
      <c r="H75">
        <v>1.06</v>
      </c>
      <c r="I75">
        <v>7</v>
      </c>
      <c r="J75">
        <v>324.2</v>
      </c>
      <c r="K75">
        <v>61.2</v>
      </c>
      <c r="L75">
        <v>19.25</v>
      </c>
      <c r="M75">
        <v>5</v>
      </c>
      <c r="N75">
        <v>98.75</v>
      </c>
      <c r="O75">
        <v>40219.17</v>
      </c>
      <c r="P75">
        <v>140.95</v>
      </c>
      <c r="Q75">
        <v>453.17</v>
      </c>
      <c r="R75">
        <v>35.91</v>
      </c>
      <c r="S75">
        <v>28.65</v>
      </c>
      <c r="T75">
        <v>2925.41</v>
      </c>
      <c r="U75">
        <v>0.8</v>
      </c>
      <c r="V75">
        <v>0.91</v>
      </c>
      <c r="W75">
        <v>0.09</v>
      </c>
      <c r="X75">
        <v>0.16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8.194900000000001</v>
      </c>
      <c r="E76">
        <v>12.2</v>
      </c>
      <c r="F76">
        <v>8.880000000000001</v>
      </c>
      <c r="G76">
        <v>76.08</v>
      </c>
      <c r="H76">
        <v>1.07</v>
      </c>
      <c r="I76">
        <v>7</v>
      </c>
      <c r="J76">
        <v>324.78</v>
      </c>
      <c r="K76">
        <v>61.2</v>
      </c>
      <c r="L76">
        <v>19.5</v>
      </c>
      <c r="M76">
        <v>5</v>
      </c>
      <c r="N76">
        <v>99.08</v>
      </c>
      <c r="O76">
        <v>40289.97</v>
      </c>
      <c r="P76">
        <v>140.19</v>
      </c>
      <c r="Q76">
        <v>453.17</v>
      </c>
      <c r="R76">
        <v>35.57</v>
      </c>
      <c r="S76">
        <v>28.65</v>
      </c>
      <c r="T76">
        <v>2755.51</v>
      </c>
      <c r="U76">
        <v>0.8100000000000001</v>
      </c>
      <c r="V76">
        <v>0.92</v>
      </c>
      <c r="W76">
        <v>0.09</v>
      </c>
      <c r="X76">
        <v>0.16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8.207599999999999</v>
      </c>
      <c r="E77">
        <v>12.18</v>
      </c>
      <c r="F77">
        <v>8.859999999999999</v>
      </c>
      <c r="G77">
        <v>75.92</v>
      </c>
      <c r="H77">
        <v>1.08</v>
      </c>
      <c r="I77">
        <v>7</v>
      </c>
      <c r="J77">
        <v>325.35</v>
      </c>
      <c r="K77">
        <v>61.2</v>
      </c>
      <c r="L77">
        <v>19.75</v>
      </c>
      <c r="M77">
        <v>5</v>
      </c>
      <c r="N77">
        <v>99.40000000000001</v>
      </c>
      <c r="O77">
        <v>40360.92</v>
      </c>
      <c r="P77">
        <v>139.32</v>
      </c>
      <c r="Q77">
        <v>453.17</v>
      </c>
      <c r="R77">
        <v>35</v>
      </c>
      <c r="S77">
        <v>28.65</v>
      </c>
      <c r="T77">
        <v>2471.67</v>
      </c>
      <c r="U77">
        <v>0.82</v>
      </c>
      <c r="V77">
        <v>0.92</v>
      </c>
      <c r="W77">
        <v>0.09</v>
      </c>
      <c r="X77">
        <v>0.14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8.2578</v>
      </c>
      <c r="E78">
        <v>12.11</v>
      </c>
      <c r="F78">
        <v>8.84</v>
      </c>
      <c r="G78">
        <v>88.37</v>
      </c>
      <c r="H78">
        <v>1.09</v>
      </c>
      <c r="I78">
        <v>6</v>
      </c>
      <c r="J78">
        <v>325.93</v>
      </c>
      <c r="K78">
        <v>61.2</v>
      </c>
      <c r="L78">
        <v>20</v>
      </c>
      <c r="M78">
        <v>4</v>
      </c>
      <c r="N78">
        <v>99.73</v>
      </c>
      <c r="O78">
        <v>40432.03</v>
      </c>
      <c r="P78">
        <v>138.82</v>
      </c>
      <c r="Q78">
        <v>453.18</v>
      </c>
      <c r="R78">
        <v>34.41</v>
      </c>
      <c r="S78">
        <v>28.65</v>
      </c>
      <c r="T78">
        <v>2177.54</v>
      </c>
      <c r="U78">
        <v>0.83</v>
      </c>
      <c r="V78">
        <v>0.92</v>
      </c>
      <c r="W78">
        <v>0.09</v>
      </c>
      <c r="X78">
        <v>0.12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8.2369</v>
      </c>
      <c r="E79">
        <v>12.14</v>
      </c>
      <c r="F79">
        <v>8.869999999999999</v>
      </c>
      <c r="G79">
        <v>88.68000000000001</v>
      </c>
      <c r="H79">
        <v>1.11</v>
      </c>
      <c r="I79">
        <v>6</v>
      </c>
      <c r="J79">
        <v>326.51</v>
      </c>
      <c r="K79">
        <v>61.2</v>
      </c>
      <c r="L79">
        <v>20.25</v>
      </c>
      <c r="M79">
        <v>4</v>
      </c>
      <c r="N79">
        <v>100.06</v>
      </c>
      <c r="O79">
        <v>40503.29</v>
      </c>
      <c r="P79">
        <v>139.28</v>
      </c>
      <c r="Q79">
        <v>453.17</v>
      </c>
      <c r="R79">
        <v>35.55</v>
      </c>
      <c r="S79">
        <v>28.65</v>
      </c>
      <c r="T79">
        <v>2751.04</v>
      </c>
      <c r="U79">
        <v>0.8100000000000001</v>
      </c>
      <c r="V79">
        <v>0.92</v>
      </c>
      <c r="W79">
        <v>0.09</v>
      </c>
      <c r="X79">
        <v>0.15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8.2378</v>
      </c>
      <c r="E80">
        <v>12.14</v>
      </c>
      <c r="F80">
        <v>8.869999999999999</v>
      </c>
      <c r="G80">
        <v>88.67</v>
      </c>
      <c r="H80">
        <v>1.12</v>
      </c>
      <c r="I80">
        <v>6</v>
      </c>
      <c r="J80">
        <v>327.08</v>
      </c>
      <c r="K80">
        <v>61.2</v>
      </c>
      <c r="L80">
        <v>20.5</v>
      </c>
      <c r="M80">
        <v>4</v>
      </c>
      <c r="N80">
        <v>100.39</v>
      </c>
      <c r="O80">
        <v>40574.7</v>
      </c>
      <c r="P80">
        <v>139.22</v>
      </c>
      <c r="Q80">
        <v>453.18</v>
      </c>
      <c r="R80">
        <v>35.42</v>
      </c>
      <c r="S80">
        <v>28.65</v>
      </c>
      <c r="T80">
        <v>2684.58</v>
      </c>
      <c r="U80">
        <v>0.8100000000000001</v>
      </c>
      <c r="V80">
        <v>0.92</v>
      </c>
      <c r="W80">
        <v>0.09</v>
      </c>
      <c r="X80">
        <v>0.15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8.246499999999999</v>
      </c>
      <c r="E81">
        <v>12.13</v>
      </c>
      <c r="F81">
        <v>8.85</v>
      </c>
      <c r="G81">
        <v>88.54000000000001</v>
      </c>
      <c r="H81">
        <v>1.13</v>
      </c>
      <c r="I81">
        <v>6</v>
      </c>
      <c r="J81">
        <v>327.66</v>
      </c>
      <c r="K81">
        <v>61.2</v>
      </c>
      <c r="L81">
        <v>20.75</v>
      </c>
      <c r="M81">
        <v>4</v>
      </c>
      <c r="N81">
        <v>100.72</v>
      </c>
      <c r="O81">
        <v>40646.27</v>
      </c>
      <c r="P81">
        <v>139.25</v>
      </c>
      <c r="Q81">
        <v>453.17</v>
      </c>
      <c r="R81">
        <v>34.97</v>
      </c>
      <c r="S81">
        <v>28.65</v>
      </c>
      <c r="T81">
        <v>2460.79</v>
      </c>
      <c r="U81">
        <v>0.82</v>
      </c>
      <c r="V81">
        <v>0.92</v>
      </c>
      <c r="W81">
        <v>0.09</v>
      </c>
      <c r="X81">
        <v>0.13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8.2416</v>
      </c>
      <c r="E82">
        <v>12.13</v>
      </c>
      <c r="F82">
        <v>8.859999999999999</v>
      </c>
      <c r="G82">
        <v>88.61</v>
      </c>
      <c r="H82">
        <v>1.14</v>
      </c>
      <c r="I82">
        <v>6</v>
      </c>
      <c r="J82">
        <v>328.25</v>
      </c>
      <c r="K82">
        <v>61.2</v>
      </c>
      <c r="L82">
        <v>21</v>
      </c>
      <c r="M82">
        <v>4</v>
      </c>
      <c r="N82">
        <v>101.05</v>
      </c>
      <c r="O82">
        <v>40718</v>
      </c>
      <c r="P82">
        <v>138.99</v>
      </c>
      <c r="Q82">
        <v>453.17</v>
      </c>
      <c r="R82">
        <v>35.25</v>
      </c>
      <c r="S82">
        <v>28.65</v>
      </c>
      <c r="T82">
        <v>2602.33</v>
      </c>
      <c r="U82">
        <v>0.8100000000000001</v>
      </c>
      <c r="V82">
        <v>0.92</v>
      </c>
      <c r="W82">
        <v>0.09</v>
      </c>
      <c r="X82">
        <v>0.14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8.241</v>
      </c>
      <c r="E83">
        <v>12.13</v>
      </c>
      <c r="F83">
        <v>8.859999999999999</v>
      </c>
      <c r="G83">
        <v>88.62</v>
      </c>
      <c r="H83">
        <v>1.15</v>
      </c>
      <c r="I83">
        <v>6</v>
      </c>
      <c r="J83">
        <v>328.83</v>
      </c>
      <c r="K83">
        <v>61.2</v>
      </c>
      <c r="L83">
        <v>21.25</v>
      </c>
      <c r="M83">
        <v>4</v>
      </c>
      <c r="N83">
        <v>101.38</v>
      </c>
      <c r="O83">
        <v>40789.89</v>
      </c>
      <c r="P83">
        <v>138.86</v>
      </c>
      <c r="Q83">
        <v>453.18</v>
      </c>
      <c r="R83">
        <v>35.22</v>
      </c>
      <c r="S83">
        <v>28.65</v>
      </c>
      <c r="T83">
        <v>2583.27</v>
      </c>
      <c r="U83">
        <v>0.8100000000000001</v>
      </c>
      <c r="V83">
        <v>0.92</v>
      </c>
      <c r="W83">
        <v>0.09</v>
      </c>
      <c r="X83">
        <v>0.14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8.237399999999999</v>
      </c>
      <c r="E84">
        <v>12.14</v>
      </c>
      <c r="F84">
        <v>8.869999999999999</v>
      </c>
      <c r="G84">
        <v>88.67</v>
      </c>
      <c r="H84">
        <v>1.16</v>
      </c>
      <c r="I84">
        <v>6</v>
      </c>
      <c r="J84">
        <v>329.41</v>
      </c>
      <c r="K84">
        <v>61.2</v>
      </c>
      <c r="L84">
        <v>21.5</v>
      </c>
      <c r="M84">
        <v>4</v>
      </c>
      <c r="N84">
        <v>101.71</v>
      </c>
      <c r="O84">
        <v>40861.93</v>
      </c>
      <c r="P84">
        <v>138.77</v>
      </c>
      <c r="Q84">
        <v>453.17</v>
      </c>
      <c r="R84">
        <v>35.42</v>
      </c>
      <c r="S84">
        <v>28.65</v>
      </c>
      <c r="T84">
        <v>2687.25</v>
      </c>
      <c r="U84">
        <v>0.8100000000000001</v>
      </c>
      <c r="V84">
        <v>0.92</v>
      </c>
      <c r="W84">
        <v>0.09</v>
      </c>
      <c r="X84">
        <v>0.15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8.2395</v>
      </c>
      <c r="E85">
        <v>12.14</v>
      </c>
      <c r="F85">
        <v>8.859999999999999</v>
      </c>
      <c r="G85">
        <v>88.64</v>
      </c>
      <c r="H85">
        <v>1.17</v>
      </c>
      <c r="I85">
        <v>6</v>
      </c>
      <c r="J85">
        <v>330</v>
      </c>
      <c r="K85">
        <v>61.2</v>
      </c>
      <c r="L85">
        <v>21.75</v>
      </c>
      <c r="M85">
        <v>4</v>
      </c>
      <c r="N85">
        <v>102.05</v>
      </c>
      <c r="O85">
        <v>40934.14</v>
      </c>
      <c r="P85">
        <v>138.57</v>
      </c>
      <c r="Q85">
        <v>453.2</v>
      </c>
      <c r="R85">
        <v>35.28</v>
      </c>
      <c r="S85">
        <v>28.65</v>
      </c>
      <c r="T85">
        <v>2612.71</v>
      </c>
      <c r="U85">
        <v>0.8100000000000001</v>
      </c>
      <c r="V85">
        <v>0.92</v>
      </c>
      <c r="W85">
        <v>0.09</v>
      </c>
      <c r="X85">
        <v>0.14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8.238200000000001</v>
      </c>
      <c r="E86">
        <v>12.14</v>
      </c>
      <c r="F86">
        <v>8.869999999999999</v>
      </c>
      <c r="G86">
        <v>88.66</v>
      </c>
      <c r="H86">
        <v>1.19</v>
      </c>
      <c r="I86">
        <v>6</v>
      </c>
      <c r="J86">
        <v>330.59</v>
      </c>
      <c r="K86">
        <v>61.2</v>
      </c>
      <c r="L86">
        <v>22</v>
      </c>
      <c r="M86">
        <v>4</v>
      </c>
      <c r="N86">
        <v>102.39</v>
      </c>
      <c r="O86">
        <v>41006.51</v>
      </c>
      <c r="P86">
        <v>138.27</v>
      </c>
      <c r="Q86">
        <v>453.17</v>
      </c>
      <c r="R86">
        <v>35.39</v>
      </c>
      <c r="S86">
        <v>28.65</v>
      </c>
      <c r="T86">
        <v>2668.96</v>
      </c>
      <c r="U86">
        <v>0.8100000000000001</v>
      </c>
      <c r="V86">
        <v>0.92</v>
      </c>
      <c r="W86">
        <v>0.09</v>
      </c>
      <c r="X86">
        <v>0.15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8.240600000000001</v>
      </c>
      <c r="E87">
        <v>12.14</v>
      </c>
      <c r="F87">
        <v>8.859999999999999</v>
      </c>
      <c r="G87">
        <v>88.62</v>
      </c>
      <c r="H87">
        <v>1.2</v>
      </c>
      <c r="I87">
        <v>6</v>
      </c>
      <c r="J87">
        <v>331.17</v>
      </c>
      <c r="K87">
        <v>61.2</v>
      </c>
      <c r="L87">
        <v>22.25</v>
      </c>
      <c r="M87">
        <v>4</v>
      </c>
      <c r="N87">
        <v>102.72</v>
      </c>
      <c r="O87">
        <v>41079.04</v>
      </c>
      <c r="P87">
        <v>138.02</v>
      </c>
      <c r="Q87">
        <v>453.17</v>
      </c>
      <c r="R87">
        <v>35.23</v>
      </c>
      <c r="S87">
        <v>28.65</v>
      </c>
      <c r="T87">
        <v>2590.68</v>
      </c>
      <c r="U87">
        <v>0.8100000000000001</v>
      </c>
      <c r="V87">
        <v>0.92</v>
      </c>
      <c r="W87">
        <v>0.09</v>
      </c>
      <c r="X87">
        <v>0.14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8.2418</v>
      </c>
      <c r="E88">
        <v>12.13</v>
      </c>
      <c r="F88">
        <v>8.859999999999999</v>
      </c>
      <c r="G88">
        <v>88.61</v>
      </c>
      <c r="H88">
        <v>1.21</v>
      </c>
      <c r="I88">
        <v>6</v>
      </c>
      <c r="J88">
        <v>331.76</v>
      </c>
      <c r="K88">
        <v>61.2</v>
      </c>
      <c r="L88">
        <v>22.5</v>
      </c>
      <c r="M88">
        <v>4</v>
      </c>
      <c r="N88">
        <v>103.06</v>
      </c>
      <c r="O88">
        <v>41151.74</v>
      </c>
      <c r="P88">
        <v>137.74</v>
      </c>
      <c r="Q88">
        <v>453.17</v>
      </c>
      <c r="R88">
        <v>35.2</v>
      </c>
      <c r="S88">
        <v>28.65</v>
      </c>
      <c r="T88">
        <v>2576.91</v>
      </c>
      <c r="U88">
        <v>0.8100000000000001</v>
      </c>
      <c r="V88">
        <v>0.92</v>
      </c>
      <c r="W88">
        <v>0.09</v>
      </c>
      <c r="X88">
        <v>0.14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8.2525</v>
      </c>
      <c r="E89">
        <v>12.12</v>
      </c>
      <c r="F89">
        <v>8.85</v>
      </c>
      <c r="G89">
        <v>88.45</v>
      </c>
      <c r="H89">
        <v>1.22</v>
      </c>
      <c r="I89">
        <v>6</v>
      </c>
      <c r="J89">
        <v>332.35</v>
      </c>
      <c r="K89">
        <v>61.2</v>
      </c>
      <c r="L89">
        <v>22.75</v>
      </c>
      <c r="M89">
        <v>4</v>
      </c>
      <c r="N89">
        <v>103.41</v>
      </c>
      <c r="O89">
        <v>41224.6</v>
      </c>
      <c r="P89">
        <v>136.88</v>
      </c>
      <c r="Q89">
        <v>453.18</v>
      </c>
      <c r="R89">
        <v>34.52</v>
      </c>
      <c r="S89">
        <v>28.65</v>
      </c>
      <c r="T89">
        <v>2236.79</v>
      </c>
      <c r="U89">
        <v>0.83</v>
      </c>
      <c r="V89">
        <v>0.92</v>
      </c>
      <c r="W89">
        <v>0.09</v>
      </c>
      <c r="X89">
        <v>0.12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8.260999999999999</v>
      </c>
      <c r="E90">
        <v>12.1</v>
      </c>
      <c r="F90">
        <v>8.83</v>
      </c>
      <c r="G90">
        <v>88.33</v>
      </c>
      <c r="H90">
        <v>1.23</v>
      </c>
      <c r="I90">
        <v>6</v>
      </c>
      <c r="J90">
        <v>332.95</v>
      </c>
      <c r="K90">
        <v>61.2</v>
      </c>
      <c r="L90">
        <v>23</v>
      </c>
      <c r="M90">
        <v>4</v>
      </c>
      <c r="N90">
        <v>103.75</v>
      </c>
      <c r="O90">
        <v>41297.62</v>
      </c>
      <c r="P90">
        <v>136.36</v>
      </c>
      <c r="Q90">
        <v>453.17</v>
      </c>
      <c r="R90">
        <v>34.18</v>
      </c>
      <c r="S90">
        <v>28.65</v>
      </c>
      <c r="T90">
        <v>2067.42</v>
      </c>
      <c r="U90">
        <v>0.84</v>
      </c>
      <c r="V90">
        <v>0.92</v>
      </c>
      <c r="W90">
        <v>0.09</v>
      </c>
      <c r="X90">
        <v>0.11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8.252700000000001</v>
      </c>
      <c r="E91">
        <v>12.12</v>
      </c>
      <c r="F91">
        <v>8.84</v>
      </c>
      <c r="G91">
        <v>88.45</v>
      </c>
      <c r="H91">
        <v>1.24</v>
      </c>
      <c r="I91">
        <v>6</v>
      </c>
      <c r="J91">
        <v>333.54</v>
      </c>
      <c r="K91">
        <v>61.2</v>
      </c>
      <c r="L91">
        <v>23.25</v>
      </c>
      <c r="M91">
        <v>4</v>
      </c>
      <c r="N91">
        <v>104.09</v>
      </c>
      <c r="O91">
        <v>41370.82</v>
      </c>
      <c r="P91">
        <v>135.83</v>
      </c>
      <c r="Q91">
        <v>453.18</v>
      </c>
      <c r="R91">
        <v>34.72</v>
      </c>
      <c r="S91">
        <v>28.65</v>
      </c>
      <c r="T91">
        <v>2336.92</v>
      </c>
      <c r="U91">
        <v>0.83</v>
      </c>
      <c r="V91">
        <v>0.92</v>
      </c>
      <c r="W91">
        <v>0.09</v>
      </c>
      <c r="X91">
        <v>0.12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8.2333</v>
      </c>
      <c r="E92">
        <v>12.15</v>
      </c>
      <c r="F92">
        <v>8.869999999999999</v>
      </c>
      <c r="G92">
        <v>88.73</v>
      </c>
      <c r="H92">
        <v>1.25</v>
      </c>
      <c r="I92">
        <v>6</v>
      </c>
      <c r="J92">
        <v>334.14</v>
      </c>
      <c r="K92">
        <v>61.2</v>
      </c>
      <c r="L92">
        <v>23.5</v>
      </c>
      <c r="M92">
        <v>4</v>
      </c>
      <c r="N92">
        <v>104.44</v>
      </c>
      <c r="O92">
        <v>41444.3</v>
      </c>
      <c r="P92">
        <v>135.95</v>
      </c>
      <c r="Q92">
        <v>453.17</v>
      </c>
      <c r="R92">
        <v>35.75</v>
      </c>
      <c r="S92">
        <v>28.65</v>
      </c>
      <c r="T92">
        <v>2849.83</v>
      </c>
      <c r="U92">
        <v>0.8</v>
      </c>
      <c r="V92">
        <v>0.92</v>
      </c>
      <c r="W92">
        <v>0.09</v>
      </c>
      <c r="X92">
        <v>0.15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8.2295</v>
      </c>
      <c r="E93">
        <v>12.15</v>
      </c>
      <c r="F93">
        <v>8.880000000000001</v>
      </c>
      <c r="G93">
        <v>88.79000000000001</v>
      </c>
      <c r="H93">
        <v>1.26</v>
      </c>
      <c r="I93">
        <v>6</v>
      </c>
      <c r="J93">
        <v>334.73</v>
      </c>
      <c r="K93">
        <v>61.2</v>
      </c>
      <c r="L93">
        <v>23.75</v>
      </c>
      <c r="M93">
        <v>4</v>
      </c>
      <c r="N93">
        <v>104.78</v>
      </c>
      <c r="O93">
        <v>41517.84</v>
      </c>
      <c r="P93">
        <v>135.56</v>
      </c>
      <c r="Q93">
        <v>453.17</v>
      </c>
      <c r="R93">
        <v>35.84</v>
      </c>
      <c r="S93">
        <v>28.65</v>
      </c>
      <c r="T93">
        <v>2893.51</v>
      </c>
      <c r="U93">
        <v>0.8</v>
      </c>
      <c r="V93">
        <v>0.92</v>
      </c>
      <c r="W93">
        <v>0.09</v>
      </c>
      <c r="X93">
        <v>0.16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8.2384</v>
      </c>
      <c r="E94">
        <v>12.14</v>
      </c>
      <c r="F94">
        <v>8.869999999999999</v>
      </c>
      <c r="G94">
        <v>88.66</v>
      </c>
      <c r="H94">
        <v>1.28</v>
      </c>
      <c r="I94">
        <v>6</v>
      </c>
      <c r="J94">
        <v>335.33</v>
      </c>
      <c r="K94">
        <v>61.2</v>
      </c>
      <c r="L94">
        <v>24</v>
      </c>
      <c r="M94">
        <v>4</v>
      </c>
      <c r="N94">
        <v>105.13</v>
      </c>
      <c r="O94">
        <v>41591.55</v>
      </c>
      <c r="P94">
        <v>135.01</v>
      </c>
      <c r="Q94">
        <v>453.19</v>
      </c>
      <c r="R94">
        <v>35.34</v>
      </c>
      <c r="S94">
        <v>28.65</v>
      </c>
      <c r="T94">
        <v>2643.75</v>
      </c>
      <c r="U94">
        <v>0.8100000000000001</v>
      </c>
      <c r="V94">
        <v>0.92</v>
      </c>
      <c r="W94">
        <v>0.09</v>
      </c>
      <c r="X94">
        <v>0.15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8.3041</v>
      </c>
      <c r="E95">
        <v>12.04</v>
      </c>
      <c r="F95">
        <v>8.82</v>
      </c>
      <c r="G95">
        <v>105.88</v>
      </c>
      <c r="H95">
        <v>1.29</v>
      </c>
      <c r="I95">
        <v>5</v>
      </c>
      <c r="J95">
        <v>335.93</v>
      </c>
      <c r="K95">
        <v>61.2</v>
      </c>
      <c r="L95">
        <v>24.25</v>
      </c>
      <c r="M95">
        <v>3</v>
      </c>
      <c r="N95">
        <v>105.48</v>
      </c>
      <c r="O95">
        <v>41665.42</v>
      </c>
      <c r="P95">
        <v>134.27</v>
      </c>
      <c r="Q95">
        <v>453.17</v>
      </c>
      <c r="R95">
        <v>33.97</v>
      </c>
      <c r="S95">
        <v>28.65</v>
      </c>
      <c r="T95">
        <v>1964.95</v>
      </c>
      <c r="U95">
        <v>0.84</v>
      </c>
      <c r="V95">
        <v>0.92</v>
      </c>
      <c r="W95">
        <v>0.09</v>
      </c>
      <c r="X95">
        <v>0.1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8.3005</v>
      </c>
      <c r="E96">
        <v>12.05</v>
      </c>
      <c r="F96">
        <v>8.83</v>
      </c>
      <c r="G96">
        <v>105.95</v>
      </c>
      <c r="H96">
        <v>1.3</v>
      </c>
      <c r="I96">
        <v>5</v>
      </c>
      <c r="J96">
        <v>336.53</v>
      </c>
      <c r="K96">
        <v>61.2</v>
      </c>
      <c r="L96">
        <v>24.5</v>
      </c>
      <c r="M96">
        <v>3</v>
      </c>
      <c r="N96">
        <v>105.83</v>
      </c>
      <c r="O96">
        <v>41739.48</v>
      </c>
      <c r="P96">
        <v>134.48</v>
      </c>
      <c r="Q96">
        <v>453.17</v>
      </c>
      <c r="R96">
        <v>34.16</v>
      </c>
      <c r="S96">
        <v>28.65</v>
      </c>
      <c r="T96">
        <v>2060.74</v>
      </c>
      <c r="U96">
        <v>0.84</v>
      </c>
      <c r="V96">
        <v>0.92</v>
      </c>
      <c r="W96">
        <v>0.09</v>
      </c>
      <c r="X96">
        <v>0.11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8.293200000000001</v>
      </c>
      <c r="E97">
        <v>12.06</v>
      </c>
      <c r="F97">
        <v>8.84</v>
      </c>
      <c r="G97">
        <v>106.07</v>
      </c>
      <c r="H97">
        <v>1.31</v>
      </c>
      <c r="I97">
        <v>5</v>
      </c>
      <c r="J97">
        <v>337.13</v>
      </c>
      <c r="K97">
        <v>61.2</v>
      </c>
      <c r="L97">
        <v>24.75</v>
      </c>
      <c r="M97">
        <v>3</v>
      </c>
      <c r="N97">
        <v>106.18</v>
      </c>
      <c r="O97">
        <v>41813.7</v>
      </c>
      <c r="P97">
        <v>134.82</v>
      </c>
      <c r="Q97">
        <v>453.17</v>
      </c>
      <c r="R97">
        <v>34.59</v>
      </c>
      <c r="S97">
        <v>28.65</v>
      </c>
      <c r="T97">
        <v>2277.02</v>
      </c>
      <c r="U97">
        <v>0.83</v>
      </c>
      <c r="V97">
        <v>0.92</v>
      </c>
      <c r="W97">
        <v>0.09</v>
      </c>
      <c r="X97">
        <v>0.12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8.297000000000001</v>
      </c>
      <c r="E98">
        <v>12.05</v>
      </c>
      <c r="F98">
        <v>8.83</v>
      </c>
      <c r="G98">
        <v>106.01</v>
      </c>
      <c r="H98">
        <v>1.32</v>
      </c>
      <c r="I98">
        <v>5</v>
      </c>
      <c r="J98">
        <v>337.73</v>
      </c>
      <c r="K98">
        <v>61.2</v>
      </c>
      <c r="L98">
        <v>25</v>
      </c>
      <c r="M98">
        <v>3</v>
      </c>
      <c r="N98">
        <v>106.53</v>
      </c>
      <c r="O98">
        <v>41888.1</v>
      </c>
      <c r="P98">
        <v>134.91</v>
      </c>
      <c r="Q98">
        <v>453.17</v>
      </c>
      <c r="R98">
        <v>34.29</v>
      </c>
      <c r="S98">
        <v>28.65</v>
      </c>
      <c r="T98">
        <v>2124.1</v>
      </c>
      <c r="U98">
        <v>0.84</v>
      </c>
      <c r="V98">
        <v>0.92</v>
      </c>
      <c r="W98">
        <v>0.09</v>
      </c>
      <c r="X98">
        <v>0.11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8.3009</v>
      </c>
      <c r="E99">
        <v>12.05</v>
      </c>
      <c r="F99">
        <v>8.83</v>
      </c>
      <c r="G99">
        <v>105.94</v>
      </c>
      <c r="H99">
        <v>1.33</v>
      </c>
      <c r="I99">
        <v>5</v>
      </c>
      <c r="J99">
        <v>338.34</v>
      </c>
      <c r="K99">
        <v>61.2</v>
      </c>
      <c r="L99">
        <v>25.25</v>
      </c>
      <c r="M99">
        <v>3</v>
      </c>
      <c r="N99">
        <v>106.89</v>
      </c>
      <c r="O99">
        <v>41962.68</v>
      </c>
      <c r="P99">
        <v>135.04</v>
      </c>
      <c r="Q99">
        <v>453.17</v>
      </c>
      <c r="R99">
        <v>34.12</v>
      </c>
      <c r="S99">
        <v>28.65</v>
      </c>
      <c r="T99">
        <v>2041.72</v>
      </c>
      <c r="U99">
        <v>0.84</v>
      </c>
      <c r="V99">
        <v>0.92</v>
      </c>
      <c r="W99">
        <v>0.09</v>
      </c>
      <c r="X99">
        <v>0.11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8.2988</v>
      </c>
      <c r="E100">
        <v>12.05</v>
      </c>
      <c r="F100">
        <v>8.83</v>
      </c>
      <c r="G100">
        <v>105.98</v>
      </c>
      <c r="H100">
        <v>1.34</v>
      </c>
      <c r="I100">
        <v>5</v>
      </c>
      <c r="J100">
        <v>338.94</v>
      </c>
      <c r="K100">
        <v>61.2</v>
      </c>
      <c r="L100">
        <v>25.5</v>
      </c>
      <c r="M100">
        <v>3</v>
      </c>
      <c r="N100">
        <v>107.25</v>
      </c>
      <c r="O100">
        <v>42037.44</v>
      </c>
      <c r="P100">
        <v>135.14</v>
      </c>
      <c r="Q100">
        <v>453.17</v>
      </c>
      <c r="R100">
        <v>34.21</v>
      </c>
      <c r="S100">
        <v>28.65</v>
      </c>
      <c r="T100">
        <v>2087.2</v>
      </c>
      <c r="U100">
        <v>0.84</v>
      </c>
      <c r="V100">
        <v>0.92</v>
      </c>
      <c r="W100">
        <v>0.09</v>
      </c>
      <c r="X100">
        <v>0.11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8.301399999999999</v>
      </c>
      <c r="E101">
        <v>12.05</v>
      </c>
      <c r="F101">
        <v>8.83</v>
      </c>
      <c r="G101">
        <v>105.93</v>
      </c>
      <c r="H101">
        <v>1.35</v>
      </c>
      <c r="I101">
        <v>5</v>
      </c>
      <c r="J101">
        <v>339.55</v>
      </c>
      <c r="K101">
        <v>61.2</v>
      </c>
      <c r="L101">
        <v>25.75</v>
      </c>
      <c r="M101">
        <v>3</v>
      </c>
      <c r="N101">
        <v>107.6</v>
      </c>
      <c r="O101">
        <v>42112.37</v>
      </c>
      <c r="P101">
        <v>135.15</v>
      </c>
      <c r="Q101">
        <v>453.18</v>
      </c>
      <c r="R101">
        <v>34.05</v>
      </c>
      <c r="S101">
        <v>28.65</v>
      </c>
      <c r="T101">
        <v>2003.28</v>
      </c>
      <c r="U101">
        <v>0.84</v>
      </c>
      <c r="V101">
        <v>0.92</v>
      </c>
      <c r="W101">
        <v>0.09</v>
      </c>
      <c r="X101">
        <v>0.11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8.3127</v>
      </c>
      <c r="E102">
        <v>12.03</v>
      </c>
      <c r="F102">
        <v>8.81</v>
      </c>
      <c r="G102">
        <v>105.73</v>
      </c>
      <c r="H102">
        <v>1.36</v>
      </c>
      <c r="I102">
        <v>5</v>
      </c>
      <c r="J102">
        <v>340.16</v>
      </c>
      <c r="K102">
        <v>61.2</v>
      </c>
      <c r="L102">
        <v>26</v>
      </c>
      <c r="M102">
        <v>3</v>
      </c>
      <c r="N102">
        <v>107.96</v>
      </c>
      <c r="O102">
        <v>42187.49</v>
      </c>
      <c r="P102">
        <v>134.8</v>
      </c>
      <c r="Q102">
        <v>453.19</v>
      </c>
      <c r="R102">
        <v>33.43</v>
      </c>
      <c r="S102">
        <v>28.65</v>
      </c>
      <c r="T102">
        <v>1695.43</v>
      </c>
      <c r="U102">
        <v>0.86</v>
      </c>
      <c r="V102">
        <v>0.92</v>
      </c>
      <c r="W102">
        <v>0.09</v>
      </c>
      <c r="X102">
        <v>0.09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8.317500000000001</v>
      </c>
      <c r="E103">
        <v>12.02</v>
      </c>
      <c r="F103">
        <v>8.800000000000001</v>
      </c>
      <c r="G103">
        <v>105.65</v>
      </c>
      <c r="H103">
        <v>1.37</v>
      </c>
      <c r="I103">
        <v>5</v>
      </c>
      <c r="J103">
        <v>340.77</v>
      </c>
      <c r="K103">
        <v>61.2</v>
      </c>
      <c r="L103">
        <v>26.25</v>
      </c>
      <c r="M103">
        <v>3</v>
      </c>
      <c r="N103">
        <v>108.32</v>
      </c>
      <c r="O103">
        <v>42262.79</v>
      </c>
      <c r="P103">
        <v>134.57</v>
      </c>
      <c r="Q103">
        <v>453.17</v>
      </c>
      <c r="R103">
        <v>33.29</v>
      </c>
      <c r="S103">
        <v>28.65</v>
      </c>
      <c r="T103">
        <v>1625.73</v>
      </c>
      <c r="U103">
        <v>0.86</v>
      </c>
      <c r="V103">
        <v>0.92</v>
      </c>
      <c r="W103">
        <v>0.09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8.311</v>
      </c>
      <c r="E104">
        <v>12.03</v>
      </c>
      <c r="F104">
        <v>8.81</v>
      </c>
      <c r="G104">
        <v>105.76</v>
      </c>
      <c r="H104">
        <v>1.38</v>
      </c>
      <c r="I104">
        <v>5</v>
      </c>
      <c r="J104">
        <v>341.38</v>
      </c>
      <c r="K104">
        <v>61.2</v>
      </c>
      <c r="L104">
        <v>26.5</v>
      </c>
      <c r="M104">
        <v>3</v>
      </c>
      <c r="N104">
        <v>108.68</v>
      </c>
      <c r="O104">
        <v>42338.27</v>
      </c>
      <c r="P104">
        <v>134.77</v>
      </c>
      <c r="Q104">
        <v>453.17</v>
      </c>
      <c r="R104">
        <v>33.66</v>
      </c>
      <c r="S104">
        <v>28.65</v>
      </c>
      <c r="T104">
        <v>1810.27</v>
      </c>
      <c r="U104">
        <v>0.85</v>
      </c>
      <c r="V104">
        <v>0.92</v>
      </c>
      <c r="W104">
        <v>0.09</v>
      </c>
      <c r="X104">
        <v>0.09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8.299899999999999</v>
      </c>
      <c r="E105">
        <v>12.05</v>
      </c>
      <c r="F105">
        <v>8.83</v>
      </c>
      <c r="G105">
        <v>105.96</v>
      </c>
      <c r="H105">
        <v>1.39</v>
      </c>
      <c r="I105">
        <v>5</v>
      </c>
      <c r="J105">
        <v>342</v>
      </c>
      <c r="K105">
        <v>61.2</v>
      </c>
      <c r="L105">
        <v>26.75</v>
      </c>
      <c r="M105">
        <v>3</v>
      </c>
      <c r="N105">
        <v>109.05</v>
      </c>
      <c r="O105">
        <v>42413.94</v>
      </c>
      <c r="P105">
        <v>134.92</v>
      </c>
      <c r="Q105">
        <v>453.17</v>
      </c>
      <c r="R105">
        <v>34.24</v>
      </c>
      <c r="S105">
        <v>28.65</v>
      </c>
      <c r="T105">
        <v>2098.77</v>
      </c>
      <c r="U105">
        <v>0.84</v>
      </c>
      <c r="V105">
        <v>0.92</v>
      </c>
      <c r="W105">
        <v>0.09</v>
      </c>
      <c r="X105">
        <v>0.11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8.287699999999999</v>
      </c>
      <c r="E106">
        <v>12.07</v>
      </c>
      <c r="F106">
        <v>8.85</v>
      </c>
      <c r="G106">
        <v>106.17</v>
      </c>
      <c r="H106">
        <v>1.4</v>
      </c>
      <c r="I106">
        <v>5</v>
      </c>
      <c r="J106">
        <v>342.61</v>
      </c>
      <c r="K106">
        <v>61.2</v>
      </c>
      <c r="L106">
        <v>27</v>
      </c>
      <c r="M106">
        <v>3</v>
      </c>
      <c r="N106">
        <v>109.41</v>
      </c>
      <c r="O106">
        <v>42489.79</v>
      </c>
      <c r="P106">
        <v>135.02</v>
      </c>
      <c r="Q106">
        <v>453.17</v>
      </c>
      <c r="R106">
        <v>34.8</v>
      </c>
      <c r="S106">
        <v>28.65</v>
      </c>
      <c r="T106">
        <v>2378.42</v>
      </c>
      <c r="U106">
        <v>0.82</v>
      </c>
      <c r="V106">
        <v>0.92</v>
      </c>
      <c r="W106">
        <v>0.09</v>
      </c>
      <c r="X106">
        <v>0.13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8.2989</v>
      </c>
      <c r="E107">
        <v>12.05</v>
      </c>
      <c r="F107">
        <v>8.83</v>
      </c>
      <c r="G107">
        <v>105.97</v>
      </c>
      <c r="H107">
        <v>1.42</v>
      </c>
      <c r="I107">
        <v>5</v>
      </c>
      <c r="J107">
        <v>343.23</v>
      </c>
      <c r="K107">
        <v>61.2</v>
      </c>
      <c r="L107">
        <v>27.25</v>
      </c>
      <c r="M107">
        <v>3</v>
      </c>
      <c r="N107">
        <v>109.78</v>
      </c>
      <c r="O107">
        <v>42565.83</v>
      </c>
      <c r="P107">
        <v>134.43</v>
      </c>
      <c r="Q107">
        <v>453.17</v>
      </c>
      <c r="R107">
        <v>34.2</v>
      </c>
      <c r="S107">
        <v>28.65</v>
      </c>
      <c r="T107">
        <v>2081.52</v>
      </c>
      <c r="U107">
        <v>0.84</v>
      </c>
      <c r="V107">
        <v>0.92</v>
      </c>
      <c r="W107">
        <v>0.09</v>
      </c>
      <c r="X107">
        <v>0.11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8.3012</v>
      </c>
      <c r="E108">
        <v>12.05</v>
      </c>
      <c r="F108">
        <v>8.83</v>
      </c>
      <c r="G108">
        <v>105.93</v>
      </c>
      <c r="H108">
        <v>1.43</v>
      </c>
      <c r="I108">
        <v>5</v>
      </c>
      <c r="J108">
        <v>343.85</v>
      </c>
      <c r="K108">
        <v>61.2</v>
      </c>
      <c r="L108">
        <v>27.5</v>
      </c>
      <c r="M108">
        <v>3</v>
      </c>
      <c r="N108">
        <v>110.15</v>
      </c>
      <c r="O108">
        <v>42642.18</v>
      </c>
      <c r="P108">
        <v>133.99</v>
      </c>
      <c r="Q108">
        <v>453.17</v>
      </c>
      <c r="R108">
        <v>34.12</v>
      </c>
      <c r="S108">
        <v>28.65</v>
      </c>
      <c r="T108">
        <v>2039.92</v>
      </c>
      <c r="U108">
        <v>0.84</v>
      </c>
      <c r="V108">
        <v>0.92</v>
      </c>
      <c r="W108">
        <v>0.09</v>
      </c>
      <c r="X108">
        <v>0.11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8.294499999999999</v>
      </c>
      <c r="E109">
        <v>12.06</v>
      </c>
      <c r="F109">
        <v>8.84</v>
      </c>
      <c r="G109">
        <v>106.05</v>
      </c>
      <c r="H109">
        <v>1.44</v>
      </c>
      <c r="I109">
        <v>5</v>
      </c>
      <c r="J109">
        <v>344.47</v>
      </c>
      <c r="K109">
        <v>61.2</v>
      </c>
      <c r="L109">
        <v>27.75</v>
      </c>
      <c r="M109">
        <v>3</v>
      </c>
      <c r="N109">
        <v>110.52</v>
      </c>
      <c r="O109">
        <v>42718.61</v>
      </c>
      <c r="P109">
        <v>133.98</v>
      </c>
      <c r="Q109">
        <v>453.17</v>
      </c>
      <c r="R109">
        <v>34.47</v>
      </c>
      <c r="S109">
        <v>28.65</v>
      </c>
      <c r="T109">
        <v>2215.36</v>
      </c>
      <c r="U109">
        <v>0.83</v>
      </c>
      <c r="V109">
        <v>0.92</v>
      </c>
      <c r="W109">
        <v>0.09</v>
      </c>
      <c r="X109">
        <v>0.12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8.291499999999999</v>
      </c>
      <c r="E110">
        <v>12.06</v>
      </c>
      <c r="F110">
        <v>8.84</v>
      </c>
      <c r="G110">
        <v>106.1</v>
      </c>
      <c r="H110">
        <v>1.45</v>
      </c>
      <c r="I110">
        <v>5</v>
      </c>
      <c r="J110">
        <v>345.09</v>
      </c>
      <c r="K110">
        <v>61.2</v>
      </c>
      <c r="L110">
        <v>28</v>
      </c>
      <c r="M110">
        <v>3</v>
      </c>
      <c r="N110">
        <v>110.89</v>
      </c>
      <c r="O110">
        <v>42795.22</v>
      </c>
      <c r="P110">
        <v>133.24</v>
      </c>
      <c r="Q110">
        <v>453.17</v>
      </c>
      <c r="R110">
        <v>34.58</v>
      </c>
      <c r="S110">
        <v>28.65</v>
      </c>
      <c r="T110">
        <v>2271.7</v>
      </c>
      <c r="U110">
        <v>0.83</v>
      </c>
      <c r="V110">
        <v>0.92</v>
      </c>
      <c r="W110">
        <v>0.09</v>
      </c>
      <c r="X110">
        <v>0.12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8.2957</v>
      </c>
      <c r="E111">
        <v>12.05</v>
      </c>
      <c r="F111">
        <v>8.84</v>
      </c>
      <c r="G111">
        <v>106.03</v>
      </c>
      <c r="H111">
        <v>1.46</v>
      </c>
      <c r="I111">
        <v>5</v>
      </c>
      <c r="J111">
        <v>345.71</v>
      </c>
      <c r="K111">
        <v>61.2</v>
      </c>
      <c r="L111">
        <v>28.25</v>
      </c>
      <c r="M111">
        <v>3</v>
      </c>
      <c r="N111">
        <v>111.26</v>
      </c>
      <c r="O111">
        <v>42872.03</v>
      </c>
      <c r="P111">
        <v>132.74</v>
      </c>
      <c r="Q111">
        <v>453.2</v>
      </c>
      <c r="R111">
        <v>34.35</v>
      </c>
      <c r="S111">
        <v>28.65</v>
      </c>
      <c r="T111">
        <v>2155</v>
      </c>
      <c r="U111">
        <v>0.83</v>
      </c>
      <c r="V111">
        <v>0.92</v>
      </c>
      <c r="W111">
        <v>0.09</v>
      </c>
      <c r="X111">
        <v>0.12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8.2959</v>
      </c>
      <c r="E112">
        <v>12.05</v>
      </c>
      <c r="F112">
        <v>8.84</v>
      </c>
      <c r="G112">
        <v>106.03</v>
      </c>
      <c r="H112">
        <v>1.47</v>
      </c>
      <c r="I112">
        <v>5</v>
      </c>
      <c r="J112">
        <v>346.34</v>
      </c>
      <c r="K112">
        <v>61.2</v>
      </c>
      <c r="L112">
        <v>28.5</v>
      </c>
      <c r="M112">
        <v>3</v>
      </c>
      <c r="N112">
        <v>111.64</v>
      </c>
      <c r="O112">
        <v>42949.03</v>
      </c>
      <c r="P112">
        <v>132.42</v>
      </c>
      <c r="Q112">
        <v>453.17</v>
      </c>
      <c r="R112">
        <v>34.42</v>
      </c>
      <c r="S112">
        <v>28.65</v>
      </c>
      <c r="T112">
        <v>2191.02</v>
      </c>
      <c r="U112">
        <v>0.83</v>
      </c>
      <c r="V112">
        <v>0.92</v>
      </c>
      <c r="W112">
        <v>0.09</v>
      </c>
      <c r="X112">
        <v>0.12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8.2951</v>
      </c>
      <c r="E113">
        <v>12.06</v>
      </c>
      <c r="F113">
        <v>8.84</v>
      </c>
      <c r="G113">
        <v>106.04</v>
      </c>
      <c r="H113">
        <v>1.48</v>
      </c>
      <c r="I113">
        <v>5</v>
      </c>
      <c r="J113">
        <v>346.96</v>
      </c>
      <c r="K113">
        <v>61.2</v>
      </c>
      <c r="L113">
        <v>28.75</v>
      </c>
      <c r="M113">
        <v>3</v>
      </c>
      <c r="N113">
        <v>112.01</v>
      </c>
      <c r="O113">
        <v>43026.23</v>
      </c>
      <c r="P113">
        <v>131.7</v>
      </c>
      <c r="Q113">
        <v>453.17</v>
      </c>
      <c r="R113">
        <v>34.38</v>
      </c>
      <c r="S113">
        <v>28.65</v>
      </c>
      <c r="T113">
        <v>2169.67</v>
      </c>
      <c r="U113">
        <v>0.83</v>
      </c>
      <c r="V113">
        <v>0.92</v>
      </c>
      <c r="W113">
        <v>0.09</v>
      </c>
      <c r="X113">
        <v>0.12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8.302199999999999</v>
      </c>
      <c r="E114">
        <v>12.04</v>
      </c>
      <c r="F114">
        <v>8.83</v>
      </c>
      <c r="G114">
        <v>105.92</v>
      </c>
      <c r="H114">
        <v>1.49</v>
      </c>
      <c r="I114">
        <v>5</v>
      </c>
      <c r="J114">
        <v>347.59</v>
      </c>
      <c r="K114">
        <v>61.2</v>
      </c>
      <c r="L114">
        <v>29</v>
      </c>
      <c r="M114">
        <v>2</v>
      </c>
      <c r="N114">
        <v>112.39</v>
      </c>
      <c r="O114">
        <v>43103.63</v>
      </c>
      <c r="P114">
        <v>131.12</v>
      </c>
      <c r="Q114">
        <v>453.17</v>
      </c>
      <c r="R114">
        <v>33.96</v>
      </c>
      <c r="S114">
        <v>28.65</v>
      </c>
      <c r="T114">
        <v>1959.18</v>
      </c>
      <c r="U114">
        <v>0.84</v>
      </c>
      <c r="V114">
        <v>0.92</v>
      </c>
      <c r="W114">
        <v>0.09</v>
      </c>
      <c r="X114">
        <v>0.11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8.3064</v>
      </c>
      <c r="E115">
        <v>12.04</v>
      </c>
      <c r="F115">
        <v>8.82</v>
      </c>
      <c r="G115">
        <v>105.84</v>
      </c>
      <c r="H115">
        <v>1.5</v>
      </c>
      <c r="I115">
        <v>5</v>
      </c>
      <c r="J115">
        <v>348.22</v>
      </c>
      <c r="K115">
        <v>61.2</v>
      </c>
      <c r="L115">
        <v>29.25</v>
      </c>
      <c r="M115">
        <v>1</v>
      </c>
      <c r="N115">
        <v>112.77</v>
      </c>
      <c r="O115">
        <v>43181.22</v>
      </c>
      <c r="P115">
        <v>130.6</v>
      </c>
      <c r="Q115">
        <v>453.17</v>
      </c>
      <c r="R115">
        <v>33.67</v>
      </c>
      <c r="S115">
        <v>28.65</v>
      </c>
      <c r="T115">
        <v>1817.27</v>
      </c>
      <c r="U115">
        <v>0.85</v>
      </c>
      <c r="V115">
        <v>0.92</v>
      </c>
      <c r="W115">
        <v>0.09</v>
      </c>
      <c r="X115">
        <v>0.1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8.305999999999999</v>
      </c>
      <c r="E116">
        <v>12.04</v>
      </c>
      <c r="F116">
        <v>8.82</v>
      </c>
      <c r="G116">
        <v>105.85</v>
      </c>
      <c r="H116">
        <v>1.51</v>
      </c>
      <c r="I116">
        <v>5</v>
      </c>
      <c r="J116">
        <v>348.85</v>
      </c>
      <c r="K116">
        <v>61.2</v>
      </c>
      <c r="L116">
        <v>29.5</v>
      </c>
      <c r="M116">
        <v>0</v>
      </c>
      <c r="N116">
        <v>113.15</v>
      </c>
      <c r="O116">
        <v>43259.02</v>
      </c>
      <c r="P116">
        <v>130.68</v>
      </c>
      <c r="Q116">
        <v>453.17</v>
      </c>
      <c r="R116">
        <v>33.65</v>
      </c>
      <c r="S116">
        <v>28.65</v>
      </c>
      <c r="T116">
        <v>1803.35</v>
      </c>
      <c r="U116">
        <v>0.85</v>
      </c>
      <c r="V116">
        <v>0.92</v>
      </c>
      <c r="W116">
        <v>0.09</v>
      </c>
      <c r="X116">
        <v>0.1</v>
      </c>
      <c r="Y116">
        <v>1</v>
      </c>
      <c r="Z116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6.2844</v>
      </c>
      <c r="E2">
        <v>15.91</v>
      </c>
      <c r="F2">
        <v>11.31</v>
      </c>
      <c r="G2">
        <v>7.62</v>
      </c>
      <c r="H2">
        <v>0.13</v>
      </c>
      <c r="I2">
        <v>89</v>
      </c>
      <c r="J2">
        <v>133.21</v>
      </c>
      <c r="K2">
        <v>46.47</v>
      </c>
      <c r="L2">
        <v>1</v>
      </c>
      <c r="M2">
        <v>87</v>
      </c>
      <c r="N2">
        <v>20.75</v>
      </c>
      <c r="O2">
        <v>16663.42</v>
      </c>
      <c r="P2">
        <v>121.16</v>
      </c>
      <c r="Q2">
        <v>453.32</v>
      </c>
      <c r="R2">
        <v>115.1</v>
      </c>
      <c r="S2">
        <v>28.65</v>
      </c>
      <c r="T2">
        <v>42112.25</v>
      </c>
      <c r="U2">
        <v>0.25</v>
      </c>
      <c r="V2">
        <v>0.72</v>
      </c>
      <c r="W2">
        <v>0.22</v>
      </c>
      <c r="X2">
        <v>2.59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6.8566</v>
      </c>
      <c r="E3">
        <v>14.58</v>
      </c>
      <c r="F3">
        <v>10.61</v>
      </c>
      <c r="G3">
        <v>9.640000000000001</v>
      </c>
      <c r="H3">
        <v>0.17</v>
      </c>
      <c r="I3">
        <v>66</v>
      </c>
      <c r="J3">
        <v>133.55</v>
      </c>
      <c r="K3">
        <v>46.47</v>
      </c>
      <c r="L3">
        <v>1.25</v>
      </c>
      <c r="M3">
        <v>64</v>
      </c>
      <c r="N3">
        <v>20.83</v>
      </c>
      <c r="O3">
        <v>16704.7</v>
      </c>
      <c r="P3">
        <v>112.8</v>
      </c>
      <c r="Q3">
        <v>453.22</v>
      </c>
      <c r="R3">
        <v>92.18000000000001</v>
      </c>
      <c r="S3">
        <v>28.65</v>
      </c>
      <c r="T3">
        <v>30766.57</v>
      </c>
      <c r="U3">
        <v>0.31</v>
      </c>
      <c r="V3">
        <v>0.77</v>
      </c>
      <c r="W3">
        <v>0.18</v>
      </c>
      <c r="X3">
        <v>1.89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7.2215</v>
      </c>
      <c r="E4">
        <v>13.85</v>
      </c>
      <c r="F4">
        <v>10.22</v>
      </c>
      <c r="G4">
        <v>11.57</v>
      </c>
      <c r="H4">
        <v>0.2</v>
      </c>
      <c r="I4">
        <v>53</v>
      </c>
      <c r="J4">
        <v>133.88</v>
      </c>
      <c r="K4">
        <v>46.47</v>
      </c>
      <c r="L4">
        <v>1.5</v>
      </c>
      <c r="M4">
        <v>51</v>
      </c>
      <c r="N4">
        <v>20.91</v>
      </c>
      <c r="O4">
        <v>16746.01</v>
      </c>
      <c r="P4">
        <v>108.01</v>
      </c>
      <c r="Q4">
        <v>453.24</v>
      </c>
      <c r="R4">
        <v>79.68000000000001</v>
      </c>
      <c r="S4">
        <v>28.65</v>
      </c>
      <c r="T4">
        <v>24578.5</v>
      </c>
      <c r="U4">
        <v>0.36</v>
      </c>
      <c r="V4">
        <v>0.79</v>
      </c>
      <c r="W4">
        <v>0.17</v>
      </c>
      <c r="X4">
        <v>1.5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7.4969</v>
      </c>
      <c r="E5">
        <v>13.34</v>
      </c>
      <c r="F5">
        <v>9.960000000000001</v>
      </c>
      <c r="G5">
        <v>13.58</v>
      </c>
      <c r="H5">
        <v>0.23</v>
      </c>
      <c r="I5">
        <v>44</v>
      </c>
      <c r="J5">
        <v>134.22</v>
      </c>
      <c r="K5">
        <v>46.47</v>
      </c>
      <c r="L5">
        <v>1.75</v>
      </c>
      <c r="M5">
        <v>42</v>
      </c>
      <c r="N5">
        <v>21</v>
      </c>
      <c r="O5">
        <v>16787.35</v>
      </c>
      <c r="P5">
        <v>104.48</v>
      </c>
      <c r="Q5">
        <v>453.17</v>
      </c>
      <c r="R5">
        <v>71.03</v>
      </c>
      <c r="S5">
        <v>28.65</v>
      </c>
      <c r="T5">
        <v>20298.8</v>
      </c>
      <c r="U5">
        <v>0.4</v>
      </c>
      <c r="V5">
        <v>0.82</v>
      </c>
      <c r="W5">
        <v>0.15</v>
      </c>
      <c r="X5">
        <v>1.24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7.7002</v>
      </c>
      <c r="E6">
        <v>12.99</v>
      </c>
      <c r="F6">
        <v>9.77</v>
      </c>
      <c r="G6">
        <v>15.43</v>
      </c>
      <c r="H6">
        <v>0.26</v>
      </c>
      <c r="I6">
        <v>38</v>
      </c>
      <c r="J6">
        <v>134.55</v>
      </c>
      <c r="K6">
        <v>46.47</v>
      </c>
      <c r="L6">
        <v>2</v>
      </c>
      <c r="M6">
        <v>36</v>
      </c>
      <c r="N6">
        <v>21.09</v>
      </c>
      <c r="O6">
        <v>16828.84</v>
      </c>
      <c r="P6">
        <v>101.79</v>
      </c>
      <c r="Q6">
        <v>453.17</v>
      </c>
      <c r="R6">
        <v>65.08</v>
      </c>
      <c r="S6">
        <v>28.65</v>
      </c>
      <c r="T6">
        <v>17357.24</v>
      </c>
      <c r="U6">
        <v>0.44</v>
      </c>
      <c r="V6">
        <v>0.83</v>
      </c>
      <c r="W6">
        <v>0.14</v>
      </c>
      <c r="X6">
        <v>1.05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7.8719</v>
      </c>
      <c r="E7">
        <v>12.7</v>
      </c>
      <c r="F7">
        <v>9.619999999999999</v>
      </c>
      <c r="G7">
        <v>17.5</v>
      </c>
      <c r="H7">
        <v>0.29</v>
      </c>
      <c r="I7">
        <v>33</v>
      </c>
      <c r="J7">
        <v>134.89</v>
      </c>
      <c r="K7">
        <v>46.47</v>
      </c>
      <c r="L7">
        <v>2.25</v>
      </c>
      <c r="M7">
        <v>31</v>
      </c>
      <c r="N7">
        <v>21.17</v>
      </c>
      <c r="O7">
        <v>16870.25</v>
      </c>
      <c r="P7">
        <v>99.54000000000001</v>
      </c>
      <c r="Q7">
        <v>453.2</v>
      </c>
      <c r="R7">
        <v>60.01</v>
      </c>
      <c r="S7">
        <v>28.65</v>
      </c>
      <c r="T7">
        <v>14844.08</v>
      </c>
      <c r="U7">
        <v>0.48</v>
      </c>
      <c r="V7">
        <v>0.84</v>
      </c>
      <c r="W7">
        <v>0.13</v>
      </c>
      <c r="X7">
        <v>0.9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8.034800000000001</v>
      </c>
      <c r="E8">
        <v>12.45</v>
      </c>
      <c r="F8">
        <v>9.48</v>
      </c>
      <c r="G8">
        <v>19.61</v>
      </c>
      <c r="H8">
        <v>0.33</v>
      </c>
      <c r="I8">
        <v>29</v>
      </c>
      <c r="J8">
        <v>135.22</v>
      </c>
      <c r="K8">
        <v>46.47</v>
      </c>
      <c r="L8">
        <v>2.5</v>
      </c>
      <c r="M8">
        <v>27</v>
      </c>
      <c r="N8">
        <v>21.26</v>
      </c>
      <c r="O8">
        <v>16911.68</v>
      </c>
      <c r="P8">
        <v>97.11</v>
      </c>
      <c r="Q8">
        <v>453.18</v>
      </c>
      <c r="R8">
        <v>55.06</v>
      </c>
      <c r="S8">
        <v>28.65</v>
      </c>
      <c r="T8">
        <v>12391.78</v>
      </c>
      <c r="U8">
        <v>0.52</v>
      </c>
      <c r="V8">
        <v>0.86</v>
      </c>
      <c r="W8">
        <v>0.13</v>
      </c>
      <c r="X8">
        <v>0.76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8.146100000000001</v>
      </c>
      <c r="E9">
        <v>12.28</v>
      </c>
      <c r="F9">
        <v>9.390000000000001</v>
      </c>
      <c r="G9">
        <v>21.66</v>
      </c>
      <c r="H9">
        <v>0.36</v>
      </c>
      <c r="I9">
        <v>26</v>
      </c>
      <c r="J9">
        <v>135.56</v>
      </c>
      <c r="K9">
        <v>46.47</v>
      </c>
      <c r="L9">
        <v>2.75</v>
      </c>
      <c r="M9">
        <v>24</v>
      </c>
      <c r="N9">
        <v>21.34</v>
      </c>
      <c r="O9">
        <v>16953.14</v>
      </c>
      <c r="P9">
        <v>95.54000000000001</v>
      </c>
      <c r="Q9">
        <v>453.17</v>
      </c>
      <c r="R9">
        <v>52.8</v>
      </c>
      <c r="S9">
        <v>28.65</v>
      </c>
      <c r="T9">
        <v>11274.03</v>
      </c>
      <c r="U9">
        <v>0.54</v>
      </c>
      <c r="V9">
        <v>0.87</v>
      </c>
      <c r="W9">
        <v>0.11</v>
      </c>
      <c r="X9">
        <v>0.67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8.176600000000001</v>
      </c>
      <c r="E10">
        <v>12.23</v>
      </c>
      <c r="F10">
        <v>9.4</v>
      </c>
      <c r="G10">
        <v>23.49</v>
      </c>
      <c r="H10">
        <v>0.39</v>
      </c>
      <c r="I10">
        <v>24</v>
      </c>
      <c r="J10">
        <v>135.9</v>
      </c>
      <c r="K10">
        <v>46.47</v>
      </c>
      <c r="L10">
        <v>3</v>
      </c>
      <c r="M10">
        <v>22</v>
      </c>
      <c r="N10">
        <v>21.43</v>
      </c>
      <c r="O10">
        <v>16994.64</v>
      </c>
      <c r="P10">
        <v>95.06999999999999</v>
      </c>
      <c r="Q10">
        <v>453.24</v>
      </c>
      <c r="R10">
        <v>52.65</v>
      </c>
      <c r="S10">
        <v>28.65</v>
      </c>
      <c r="T10">
        <v>11208.88</v>
      </c>
      <c r="U10">
        <v>0.54</v>
      </c>
      <c r="V10">
        <v>0.86</v>
      </c>
      <c r="W10">
        <v>0.12</v>
      </c>
      <c r="X10">
        <v>0.68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8.2584</v>
      </c>
      <c r="E11">
        <v>12.11</v>
      </c>
      <c r="F11">
        <v>9.33</v>
      </c>
      <c r="G11">
        <v>25.44</v>
      </c>
      <c r="H11">
        <v>0.42</v>
      </c>
      <c r="I11">
        <v>22</v>
      </c>
      <c r="J11">
        <v>136.23</v>
      </c>
      <c r="K11">
        <v>46.47</v>
      </c>
      <c r="L11">
        <v>3.25</v>
      </c>
      <c r="M11">
        <v>20</v>
      </c>
      <c r="N11">
        <v>21.52</v>
      </c>
      <c r="O11">
        <v>17036.16</v>
      </c>
      <c r="P11">
        <v>93.34999999999999</v>
      </c>
      <c r="Q11">
        <v>453.25</v>
      </c>
      <c r="R11">
        <v>50.59</v>
      </c>
      <c r="S11">
        <v>28.65</v>
      </c>
      <c r="T11">
        <v>10191.47</v>
      </c>
      <c r="U11">
        <v>0.57</v>
      </c>
      <c r="V11">
        <v>0.87</v>
      </c>
      <c r="W11">
        <v>0.11</v>
      </c>
      <c r="X11">
        <v>0.61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8.3424</v>
      </c>
      <c r="E12">
        <v>11.99</v>
      </c>
      <c r="F12">
        <v>9.26</v>
      </c>
      <c r="G12">
        <v>27.79</v>
      </c>
      <c r="H12">
        <v>0.45</v>
      </c>
      <c r="I12">
        <v>20</v>
      </c>
      <c r="J12">
        <v>136.57</v>
      </c>
      <c r="K12">
        <v>46.47</v>
      </c>
      <c r="L12">
        <v>3.5</v>
      </c>
      <c r="M12">
        <v>18</v>
      </c>
      <c r="N12">
        <v>21.6</v>
      </c>
      <c r="O12">
        <v>17077.72</v>
      </c>
      <c r="P12">
        <v>92.13</v>
      </c>
      <c r="Q12">
        <v>453.24</v>
      </c>
      <c r="R12">
        <v>48.37</v>
      </c>
      <c r="S12">
        <v>28.65</v>
      </c>
      <c r="T12">
        <v>9092.190000000001</v>
      </c>
      <c r="U12">
        <v>0.59</v>
      </c>
      <c r="V12">
        <v>0.88</v>
      </c>
      <c r="W12">
        <v>0.11</v>
      </c>
      <c r="X12">
        <v>0.54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8.376200000000001</v>
      </c>
      <c r="E13">
        <v>11.94</v>
      </c>
      <c r="F13">
        <v>9.24</v>
      </c>
      <c r="G13">
        <v>29.18</v>
      </c>
      <c r="H13">
        <v>0.48</v>
      </c>
      <c r="I13">
        <v>19</v>
      </c>
      <c r="J13">
        <v>136.91</v>
      </c>
      <c r="K13">
        <v>46.47</v>
      </c>
      <c r="L13">
        <v>3.75</v>
      </c>
      <c r="M13">
        <v>17</v>
      </c>
      <c r="N13">
        <v>21.69</v>
      </c>
      <c r="O13">
        <v>17119.3</v>
      </c>
      <c r="P13">
        <v>91.34999999999999</v>
      </c>
      <c r="Q13">
        <v>453.22</v>
      </c>
      <c r="R13">
        <v>47.65</v>
      </c>
      <c r="S13">
        <v>28.65</v>
      </c>
      <c r="T13">
        <v>8736.629999999999</v>
      </c>
      <c r="U13">
        <v>0.6</v>
      </c>
      <c r="V13">
        <v>0.88</v>
      </c>
      <c r="W13">
        <v>0.11</v>
      </c>
      <c r="X13">
        <v>0.52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8.421099999999999</v>
      </c>
      <c r="E14">
        <v>11.88</v>
      </c>
      <c r="F14">
        <v>9.199999999999999</v>
      </c>
      <c r="G14">
        <v>30.68</v>
      </c>
      <c r="H14">
        <v>0.52</v>
      </c>
      <c r="I14">
        <v>18</v>
      </c>
      <c r="J14">
        <v>137.25</v>
      </c>
      <c r="K14">
        <v>46.47</v>
      </c>
      <c r="L14">
        <v>4</v>
      </c>
      <c r="M14">
        <v>16</v>
      </c>
      <c r="N14">
        <v>21.78</v>
      </c>
      <c r="O14">
        <v>17160.92</v>
      </c>
      <c r="P14">
        <v>90.23999999999999</v>
      </c>
      <c r="Q14">
        <v>453.18</v>
      </c>
      <c r="R14">
        <v>46.41</v>
      </c>
      <c r="S14">
        <v>28.65</v>
      </c>
      <c r="T14">
        <v>8120.9</v>
      </c>
      <c r="U14">
        <v>0.62</v>
      </c>
      <c r="V14">
        <v>0.88</v>
      </c>
      <c r="W14">
        <v>0.11</v>
      </c>
      <c r="X14">
        <v>0.48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8.4986</v>
      </c>
      <c r="E15">
        <v>11.77</v>
      </c>
      <c r="F15">
        <v>9.15</v>
      </c>
      <c r="G15">
        <v>34.32</v>
      </c>
      <c r="H15">
        <v>0.55</v>
      </c>
      <c r="I15">
        <v>16</v>
      </c>
      <c r="J15">
        <v>137.58</v>
      </c>
      <c r="K15">
        <v>46.47</v>
      </c>
      <c r="L15">
        <v>4.25</v>
      </c>
      <c r="M15">
        <v>14</v>
      </c>
      <c r="N15">
        <v>21.87</v>
      </c>
      <c r="O15">
        <v>17202.57</v>
      </c>
      <c r="P15">
        <v>88.93000000000001</v>
      </c>
      <c r="Q15">
        <v>453.17</v>
      </c>
      <c r="R15">
        <v>44.65</v>
      </c>
      <c r="S15">
        <v>28.65</v>
      </c>
      <c r="T15">
        <v>7250.52</v>
      </c>
      <c r="U15">
        <v>0.64</v>
      </c>
      <c r="V15">
        <v>0.89</v>
      </c>
      <c r="W15">
        <v>0.11</v>
      </c>
      <c r="X15">
        <v>0.43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8.548</v>
      </c>
      <c r="E16">
        <v>11.7</v>
      </c>
      <c r="F16">
        <v>9.109999999999999</v>
      </c>
      <c r="G16">
        <v>36.44</v>
      </c>
      <c r="H16">
        <v>0.58</v>
      </c>
      <c r="I16">
        <v>15</v>
      </c>
      <c r="J16">
        <v>137.92</v>
      </c>
      <c r="K16">
        <v>46.47</v>
      </c>
      <c r="L16">
        <v>4.5</v>
      </c>
      <c r="M16">
        <v>13</v>
      </c>
      <c r="N16">
        <v>21.95</v>
      </c>
      <c r="O16">
        <v>17244.24</v>
      </c>
      <c r="P16">
        <v>87.37</v>
      </c>
      <c r="Q16">
        <v>453.2</v>
      </c>
      <c r="R16">
        <v>43.33</v>
      </c>
      <c r="S16">
        <v>28.65</v>
      </c>
      <c r="T16">
        <v>6595.32</v>
      </c>
      <c r="U16">
        <v>0.66</v>
      </c>
      <c r="V16">
        <v>0.89</v>
      </c>
      <c r="W16">
        <v>0.1</v>
      </c>
      <c r="X16">
        <v>0.39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8.6294</v>
      </c>
      <c r="E17">
        <v>11.59</v>
      </c>
      <c r="F17">
        <v>9.029999999999999</v>
      </c>
      <c r="G17">
        <v>38.69</v>
      </c>
      <c r="H17">
        <v>0.61</v>
      </c>
      <c r="I17">
        <v>14</v>
      </c>
      <c r="J17">
        <v>138.26</v>
      </c>
      <c r="K17">
        <v>46.47</v>
      </c>
      <c r="L17">
        <v>4.75</v>
      </c>
      <c r="M17">
        <v>12</v>
      </c>
      <c r="N17">
        <v>22.04</v>
      </c>
      <c r="O17">
        <v>17285.95</v>
      </c>
      <c r="P17">
        <v>85.73999999999999</v>
      </c>
      <c r="Q17">
        <v>453.19</v>
      </c>
      <c r="R17">
        <v>40.29</v>
      </c>
      <c r="S17">
        <v>28.65</v>
      </c>
      <c r="T17">
        <v>5081.64</v>
      </c>
      <c r="U17">
        <v>0.71</v>
      </c>
      <c r="V17">
        <v>0.9</v>
      </c>
      <c r="W17">
        <v>0.11</v>
      </c>
      <c r="X17">
        <v>0.31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8.556100000000001</v>
      </c>
      <c r="E18">
        <v>11.69</v>
      </c>
      <c r="F18">
        <v>9.130000000000001</v>
      </c>
      <c r="G18">
        <v>39.11</v>
      </c>
      <c r="H18">
        <v>0.64</v>
      </c>
      <c r="I18">
        <v>14</v>
      </c>
      <c r="J18">
        <v>138.6</v>
      </c>
      <c r="K18">
        <v>46.47</v>
      </c>
      <c r="L18">
        <v>5</v>
      </c>
      <c r="M18">
        <v>12</v>
      </c>
      <c r="N18">
        <v>22.13</v>
      </c>
      <c r="O18">
        <v>17327.69</v>
      </c>
      <c r="P18">
        <v>86.51000000000001</v>
      </c>
      <c r="Q18">
        <v>453.17</v>
      </c>
      <c r="R18">
        <v>44.28</v>
      </c>
      <c r="S18">
        <v>28.65</v>
      </c>
      <c r="T18">
        <v>7077.28</v>
      </c>
      <c r="U18">
        <v>0.65</v>
      </c>
      <c r="V18">
        <v>0.89</v>
      </c>
      <c r="W18">
        <v>0.09</v>
      </c>
      <c r="X18">
        <v>0.41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8.610799999999999</v>
      </c>
      <c r="E19">
        <v>11.61</v>
      </c>
      <c r="F19">
        <v>9.08</v>
      </c>
      <c r="G19">
        <v>41.9</v>
      </c>
      <c r="H19">
        <v>0.67</v>
      </c>
      <c r="I19">
        <v>13</v>
      </c>
      <c r="J19">
        <v>138.94</v>
      </c>
      <c r="K19">
        <v>46.47</v>
      </c>
      <c r="L19">
        <v>5.25</v>
      </c>
      <c r="M19">
        <v>11</v>
      </c>
      <c r="N19">
        <v>22.22</v>
      </c>
      <c r="O19">
        <v>17369.47</v>
      </c>
      <c r="P19">
        <v>85.17</v>
      </c>
      <c r="Q19">
        <v>453.17</v>
      </c>
      <c r="R19">
        <v>42.31</v>
      </c>
      <c r="S19">
        <v>28.65</v>
      </c>
      <c r="T19">
        <v>6097.28</v>
      </c>
      <c r="U19">
        <v>0.68</v>
      </c>
      <c r="V19">
        <v>0.89</v>
      </c>
      <c r="W19">
        <v>0.1</v>
      </c>
      <c r="X19">
        <v>0.36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8.667999999999999</v>
      </c>
      <c r="E20">
        <v>11.54</v>
      </c>
      <c r="F20">
        <v>9.029999999999999</v>
      </c>
      <c r="G20">
        <v>45.15</v>
      </c>
      <c r="H20">
        <v>0.7</v>
      </c>
      <c r="I20">
        <v>12</v>
      </c>
      <c r="J20">
        <v>139.28</v>
      </c>
      <c r="K20">
        <v>46.47</v>
      </c>
      <c r="L20">
        <v>5.5</v>
      </c>
      <c r="M20">
        <v>10</v>
      </c>
      <c r="N20">
        <v>22.31</v>
      </c>
      <c r="O20">
        <v>17411.27</v>
      </c>
      <c r="P20">
        <v>83.51000000000001</v>
      </c>
      <c r="Q20">
        <v>453.17</v>
      </c>
      <c r="R20">
        <v>40.63</v>
      </c>
      <c r="S20">
        <v>28.65</v>
      </c>
      <c r="T20">
        <v>5259.82</v>
      </c>
      <c r="U20">
        <v>0.71</v>
      </c>
      <c r="V20">
        <v>0.9</v>
      </c>
      <c r="W20">
        <v>0.1</v>
      </c>
      <c r="X20">
        <v>0.31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8.659000000000001</v>
      </c>
      <c r="E21">
        <v>11.55</v>
      </c>
      <c r="F21">
        <v>9.039999999999999</v>
      </c>
      <c r="G21">
        <v>45.21</v>
      </c>
      <c r="H21">
        <v>0.73</v>
      </c>
      <c r="I21">
        <v>12</v>
      </c>
      <c r="J21">
        <v>139.61</v>
      </c>
      <c r="K21">
        <v>46.47</v>
      </c>
      <c r="L21">
        <v>5.75</v>
      </c>
      <c r="M21">
        <v>10</v>
      </c>
      <c r="N21">
        <v>22.4</v>
      </c>
      <c r="O21">
        <v>17453.1</v>
      </c>
      <c r="P21">
        <v>82.73999999999999</v>
      </c>
      <c r="Q21">
        <v>453.17</v>
      </c>
      <c r="R21">
        <v>41.19</v>
      </c>
      <c r="S21">
        <v>28.65</v>
      </c>
      <c r="T21">
        <v>5539.85</v>
      </c>
      <c r="U21">
        <v>0.7</v>
      </c>
      <c r="V21">
        <v>0.9</v>
      </c>
      <c r="W21">
        <v>0.1</v>
      </c>
      <c r="X21">
        <v>0.32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8.710000000000001</v>
      </c>
      <c r="E22">
        <v>11.48</v>
      </c>
      <c r="F22">
        <v>9</v>
      </c>
      <c r="G22">
        <v>49.1</v>
      </c>
      <c r="H22">
        <v>0.76</v>
      </c>
      <c r="I22">
        <v>11</v>
      </c>
      <c r="J22">
        <v>139.95</v>
      </c>
      <c r="K22">
        <v>46.47</v>
      </c>
      <c r="L22">
        <v>6</v>
      </c>
      <c r="M22">
        <v>9</v>
      </c>
      <c r="N22">
        <v>22.49</v>
      </c>
      <c r="O22">
        <v>17494.97</v>
      </c>
      <c r="P22">
        <v>81.54000000000001</v>
      </c>
      <c r="Q22">
        <v>453.17</v>
      </c>
      <c r="R22">
        <v>39.8</v>
      </c>
      <c r="S22">
        <v>28.65</v>
      </c>
      <c r="T22">
        <v>4848.93</v>
      </c>
      <c r="U22">
        <v>0.72</v>
      </c>
      <c r="V22">
        <v>0.9</v>
      </c>
      <c r="W22">
        <v>0.1</v>
      </c>
      <c r="X22">
        <v>0.28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8.699</v>
      </c>
      <c r="E23">
        <v>11.5</v>
      </c>
      <c r="F23">
        <v>9.02</v>
      </c>
      <c r="G23">
        <v>49.18</v>
      </c>
      <c r="H23">
        <v>0.79</v>
      </c>
      <c r="I23">
        <v>11</v>
      </c>
      <c r="J23">
        <v>140.29</v>
      </c>
      <c r="K23">
        <v>46.47</v>
      </c>
      <c r="L23">
        <v>6.25</v>
      </c>
      <c r="M23">
        <v>9</v>
      </c>
      <c r="N23">
        <v>22.58</v>
      </c>
      <c r="O23">
        <v>17536.87</v>
      </c>
      <c r="P23">
        <v>80.77</v>
      </c>
      <c r="Q23">
        <v>453.23</v>
      </c>
      <c r="R23">
        <v>40.23</v>
      </c>
      <c r="S23">
        <v>28.65</v>
      </c>
      <c r="T23">
        <v>5063.18</v>
      </c>
      <c r="U23">
        <v>0.71</v>
      </c>
      <c r="V23">
        <v>0.9</v>
      </c>
      <c r="W23">
        <v>0.1</v>
      </c>
      <c r="X23">
        <v>0.29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8.776400000000001</v>
      </c>
      <c r="E24">
        <v>11.39</v>
      </c>
      <c r="F24">
        <v>8.94</v>
      </c>
      <c r="G24">
        <v>53.65</v>
      </c>
      <c r="H24">
        <v>0.82</v>
      </c>
      <c r="I24">
        <v>10</v>
      </c>
      <c r="J24">
        <v>140.63</v>
      </c>
      <c r="K24">
        <v>46.47</v>
      </c>
      <c r="L24">
        <v>6.5</v>
      </c>
      <c r="M24">
        <v>8</v>
      </c>
      <c r="N24">
        <v>22.67</v>
      </c>
      <c r="O24">
        <v>17578.8</v>
      </c>
      <c r="P24">
        <v>79.23</v>
      </c>
      <c r="Q24">
        <v>453.18</v>
      </c>
      <c r="R24">
        <v>37.6</v>
      </c>
      <c r="S24">
        <v>28.65</v>
      </c>
      <c r="T24">
        <v>3754.17</v>
      </c>
      <c r="U24">
        <v>0.76</v>
      </c>
      <c r="V24">
        <v>0.91</v>
      </c>
      <c r="W24">
        <v>0.1</v>
      </c>
      <c r="X24">
        <v>0.22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8.732100000000001</v>
      </c>
      <c r="E25">
        <v>11.45</v>
      </c>
      <c r="F25">
        <v>9</v>
      </c>
      <c r="G25">
        <v>54</v>
      </c>
      <c r="H25">
        <v>0.85</v>
      </c>
      <c r="I25">
        <v>10</v>
      </c>
      <c r="J25">
        <v>140.97</v>
      </c>
      <c r="K25">
        <v>46.47</v>
      </c>
      <c r="L25">
        <v>6.75</v>
      </c>
      <c r="M25">
        <v>8</v>
      </c>
      <c r="N25">
        <v>22.76</v>
      </c>
      <c r="O25">
        <v>17620.76</v>
      </c>
      <c r="P25">
        <v>78.44</v>
      </c>
      <c r="Q25">
        <v>453.17</v>
      </c>
      <c r="R25">
        <v>39.95</v>
      </c>
      <c r="S25">
        <v>28.65</v>
      </c>
      <c r="T25">
        <v>4929.4</v>
      </c>
      <c r="U25">
        <v>0.72</v>
      </c>
      <c r="V25">
        <v>0.9</v>
      </c>
      <c r="W25">
        <v>0.09</v>
      </c>
      <c r="X25">
        <v>0.28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8.786099999999999</v>
      </c>
      <c r="E26">
        <v>11.38</v>
      </c>
      <c r="F26">
        <v>8.960000000000001</v>
      </c>
      <c r="G26">
        <v>59.71</v>
      </c>
      <c r="H26">
        <v>0.88</v>
      </c>
      <c r="I26">
        <v>9</v>
      </c>
      <c r="J26">
        <v>141.31</v>
      </c>
      <c r="K26">
        <v>46.47</v>
      </c>
      <c r="L26">
        <v>7</v>
      </c>
      <c r="M26">
        <v>7</v>
      </c>
      <c r="N26">
        <v>22.85</v>
      </c>
      <c r="O26">
        <v>17662.75</v>
      </c>
      <c r="P26">
        <v>76.92</v>
      </c>
      <c r="Q26">
        <v>453.18</v>
      </c>
      <c r="R26">
        <v>38.37</v>
      </c>
      <c r="S26">
        <v>28.65</v>
      </c>
      <c r="T26">
        <v>4144.72</v>
      </c>
      <c r="U26">
        <v>0.75</v>
      </c>
      <c r="V26">
        <v>0.91</v>
      </c>
      <c r="W26">
        <v>0.09</v>
      </c>
      <c r="X26">
        <v>0.24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8.790800000000001</v>
      </c>
      <c r="E27">
        <v>11.38</v>
      </c>
      <c r="F27">
        <v>8.949999999999999</v>
      </c>
      <c r="G27">
        <v>59.67</v>
      </c>
      <c r="H27">
        <v>0.91</v>
      </c>
      <c r="I27">
        <v>9</v>
      </c>
      <c r="J27">
        <v>141.66</v>
      </c>
      <c r="K27">
        <v>46.47</v>
      </c>
      <c r="L27">
        <v>7.25</v>
      </c>
      <c r="M27">
        <v>6</v>
      </c>
      <c r="N27">
        <v>22.94</v>
      </c>
      <c r="O27">
        <v>17704.77</v>
      </c>
      <c r="P27">
        <v>76.97</v>
      </c>
      <c r="Q27">
        <v>453.17</v>
      </c>
      <c r="R27">
        <v>38.14</v>
      </c>
      <c r="S27">
        <v>28.65</v>
      </c>
      <c r="T27">
        <v>4029.62</v>
      </c>
      <c r="U27">
        <v>0.75</v>
      </c>
      <c r="V27">
        <v>0.91</v>
      </c>
      <c r="W27">
        <v>0.09</v>
      </c>
      <c r="X27">
        <v>0.23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8.7841</v>
      </c>
      <c r="E28">
        <v>11.38</v>
      </c>
      <c r="F28">
        <v>8.960000000000001</v>
      </c>
      <c r="G28">
        <v>59.73</v>
      </c>
      <c r="H28">
        <v>0.93</v>
      </c>
      <c r="I28">
        <v>9</v>
      </c>
      <c r="J28">
        <v>142</v>
      </c>
      <c r="K28">
        <v>46.47</v>
      </c>
      <c r="L28">
        <v>7.5</v>
      </c>
      <c r="M28">
        <v>4</v>
      </c>
      <c r="N28">
        <v>23.03</v>
      </c>
      <c r="O28">
        <v>17746.83</v>
      </c>
      <c r="P28">
        <v>75.88</v>
      </c>
      <c r="Q28">
        <v>453.19</v>
      </c>
      <c r="R28">
        <v>38.34</v>
      </c>
      <c r="S28">
        <v>28.65</v>
      </c>
      <c r="T28">
        <v>4128.87</v>
      </c>
      <c r="U28">
        <v>0.75</v>
      </c>
      <c r="V28">
        <v>0.91</v>
      </c>
      <c r="W28">
        <v>0.1</v>
      </c>
      <c r="X28">
        <v>0.24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8.7813</v>
      </c>
      <c r="E29">
        <v>11.39</v>
      </c>
      <c r="F29">
        <v>8.960000000000001</v>
      </c>
      <c r="G29">
        <v>59.75</v>
      </c>
      <c r="H29">
        <v>0.96</v>
      </c>
      <c r="I29">
        <v>9</v>
      </c>
      <c r="J29">
        <v>142.34</v>
      </c>
      <c r="K29">
        <v>46.47</v>
      </c>
      <c r="L29">
        <v>7.75</v>
      </c>
      <c r="M29">
        <v>2</v>
      </c>
      <c r="N29">
        <v>23.12</v>
      </c>
      <c r="O29">
        <v>17788.92</v>
      </c>
      <c r="P29">
        <v>75.40000000000001</v>
      </c>
      <c r="Q29">
        <v>453.19</v>
      </c>
      <c r="R29">
        <v>38.27</v>
      </c>
      <c r="S29">
        <v>28.65</v>
      </c>
      <c r="T29">
        <v>4096.98</v>
      </c>
      <c r="U29">
        <v>0.75</v>
      </c>
      <c r="V29">
        <v>0.91</v>
      </c>
      <c r="W29">
        <v>0.1</v>
      </c>
      <c r="X29">
        <v>0.24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8.8322</v>
      </c>
      <c r="E30">
        <v>11.32</v>
      </c>
      <c r="F30">
        <v>8.92</v>
      </c>
      <c r="G30">
        <v>66.93000000000001</v>
      </c>
      <c r="H30">
        <v>0.99</v>
      </c>
      <c r="I30">
        <v>8</v>
      </c>
      <c r="J30">
        <v>142.68</v>
      </c>
      <c r="K30">
        <v>46.47</v>
      </c>
      <c r="L30">
        <v>8</v>
      </c>
      <c r="M30">
        <v>0</v>
      </c>
      <c r="N30">
        <v>23.21</v>
      </c>
      <c r="O30">
        <v>17831.04</v>
      </c>
      <c r="P30">
        <v>74.70999999999999</v>
      </c>
      <c r="Q30">
        <v>453.19</v>
      </c>
      <c r="R30">
        <v>36.98</v>
      </c>
      <c r="S30">
        <v>28.65</v>
      </c>
      <c r="T30">
        <v>3454.85</v>
      </c>
      <c r="U30">
        <v>0.77</v>
      </c>
      <c r="V30">
        <v>0.91</v>
      </c>
      <c r="W30">
        <v>0.1</v>
      </c>
      <c r="X30">
        <v>0.2</v>
      </c>
      <c r="Y30">
        <v>1</v>
      </c>
      <c r="Z3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4.0984</v>
      </c>
      <c r="E2">
        <v>24.4</v>
      </c>
      <c r="F2">
        <v>13.63</v>
      </c>
      <c r="G2">
        <v>5.02</v>
      </c>
      <c r="H2">
        <v>0.07000000000000001</v>
      </c>
      <c r="I2">
        <v>163</v>
      </c>
      <c r="J2">
        <v>252.85</v>
      </c>
      <c r="K2">
        <v>59.19</v>
      </c>
      <c r="L2">
        <v>1</v>
      </c>
      <c r="M2">
        <v>161</v>
      </c>
      <c r="N2">
        <v>62.65</v>
      </c>
      <c r="O2">
        <v>31418.63</v>
      </c>
      <c r="P2">
        <v>223.08</v>
      </c>
      <c r="Q2">
        <v>453.42</v>
      </c>
      <c r="R2">
        <v>191.12</v>
      </c>
      <c r="S2">
        <v>28.65</v>
      </c>
      <c r="T2">
        <v>79749.91</v>
      </c>
      <c r="U2">
        <v>0.15</v>
      </c>
      <c r="V2">
        <v>0.6</v>
      </c>
      <c r="W2">
        <v>0.34</v>
      </c>
      <c r="X2">
        <v>4.9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4.8508</v>
      </c>
      <c r="E3">
        <v>20.62</v>
      </c>
      <c r="F3">
        <v>12.14</v>
      </c>
      <c r="G3">
        <v>6.28</v>
      </c>
      <c r="H3">
        <v>0.09</v>
      </c>
      <c r="I3">
        <v>116</v>
      </c>
      <c r="J3">
        <v>253.3</v>
      </c>
      <c r="K3">
        <v>59.19</v>
      </c>
      <c r="L3">
        <v>1.25</v>
      </c>
      <c r="M3">
        <v>114</v>
      </c>
      <c r="N3">
        <v>62.86</v>
      </c>
      <c r="O3">
        <v>31474.5</v>
      </c>
      <c r="P3">
        <v>198.26</v>
      </c>
      <c r="Q3">
        <v>453.39</v>
      </c>
      <c r="R3">
        <v>142.38</v>
      </c>
      <c r="S3">
        <v>28.65</v>
      </c>
      <c r="T3">
        <v>55616.56</v>
      </c>
      <c r="U3">
        <v>0.2</v>
      </c>
      <c r="V3">
        <v>0.67</v>
      </c>
      <c r="W3">
        <v>0.27</v>
      </c>
      <c r="X3">
        <v>3.42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5.3927</v>
      </c>
      <c r="E4">
        <v>18.54</v>
      </c>
      <c r="F4">
        <v>11.34</v>
      </c>
      <c r="G4">
        <v>7.56</v>
      </c>
      <c r="H4">
        <v>0.11</v>
      </c>
      <c r="I4">
        <v>90</v>
      </c>
      <c r="J4">
        <v>253.75</v>
      </c>
      <c r="K4">
        <v>59.19</v>
      </c>
      <c r="L4">
        <v>1.5</v>
      </c>
      <c r="M4">
        <v>88</v>
      </c>
      <c r="N4">
        <v>63.06</v>
      </c>
      <c r="O4">
        <v>31530.44</v>
      </c>
      <c r="P4">
        <v>184.77</v>
      </c>
      <c r="Q4">
        <v>453.26</v>
      </c>
      <c r="R4">
        <v>116.13</v>
      </c>
      <c r="S4">
        <v>28.65</v>
      </c>
      <c r="T4">
        <v>42619.98</v>
      </c>
      <c r="U4">
        <v>0.25</v>
      </c>
      <c r="V4">
        <v>0.72</v>
      </c>
      <c r="W4">
        <v>0.22</v>
      </c>
      <c r="X4">
        <v>2.62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5.7872</v>
      </c>
      <c r="E5">
        <v>17.28</v>
      </c>
      <c r="F5">
        <v>10.86</v>
      </c>
      <c r="G5">
        <v>8.800000000000001</v>
      </c>
      <c r="H5">
        <v>0.12</v>
      </c>
      <c r="I5">
        <v>74</v>
      </c>
      <c r="J5">
        <v>254.21</v>
      </c>
      <c r="K5">
        <v>59.19</v>
      </c>
      <c r="L5">
        <v>1.75</v>
      </c>
      <c r="M5">
        <v>72</v>
      </c>
      <c r="N5">
        <v>63.26</v>
      </c>
      <c r="O5">
        <v>31586.46</v>
      </c>
      <c r="P5">
        <v>176.51</v>
      </c>
      <c r="Q5">
        <v>453.28</v>
      </c>
      <c r="R5">
        <v>100.59</v>
      </c>
      <c r="S5">
        <v>28.65</v>
      </c>
      <c r="T5">
        <v>34932.45</v>
      </c>
      <c r="U5">
        <v>0.28</v>
      </c>
      <c r="V5">
        <v>0.75</v>
      </c>
      <c r="W5">
        <v>0.19</v>
      </c>
      <c r="X5">
        <v>2.13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6.0935</v>
      </c>
      <c r="E6">
        <v>16.41</v>
      </c>
      <c r="F6">
        <v>10.53</v>
      </c>
      <c r="G6">
        <v>10.02</v>
      </c>
      <c r="H6">
        <v>0.14</v>
      </c>
      <c r="I6">
        <v>63</v>
      </c>
      <c r="J6">
        <v>254.66</v>
      </c>
      <c r="K6">
        <v>59.19</v>
      </c>
      <c r="L6">
        <v>2</v>
      </c>
      <c r="M6">
        <v>61</v>
      </c>
      <c r="N6">
        <v>63.47</v>
      </c>
      <c r="O6">
        <v>31642.55</v>
      </c>
      <c r="P6">
        <v>170.76</v>
      </c>
      <c r="Q6">
        <v>453.28</v>
      </c>
      <c r="R6">
        <v>89.45999999999999</v>
      </c>
      <c r="S6">
        <v>28.65</v>
      </c>
      <c r="T6">
        <v>29421.72</v>
      </c>
      <c r="U6">
        <v>0.32</v>
      </c>
      <c r="V6">
        <v>0.77</v>
      </c>
      <c r="W6">
        <v>0.18</v>
      </c>
      <c r="X6">
        <v>1.8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6.3355</v>
      </c>
      <c r="E7">
        <v>15.78</v>
      </c>
      <c r="F7">
        <v>10.29</v>
      </c>
      <c r="G7">
        <v>11.23</v>
      </c>
      <c r="H7">
        <v>0.16</v>
      </c>
      <c r="I7">
        <v>55</v>
      </c>
      <c r="J7">
        <v>255.12</v>
      </c>
      <c r="K7">
        <v>59.19</v>
      </c>
      <c r="L7">
        <v>2.25</v>
      </c>
      <c r="M7">
        <v>53</v>
      </c>
      <c r="N7">
        <v>63.67</v>
      </c>
      <c r="O7">
        <v>31698.72</v>
      </c>
      <c r="P7">
        <v>166.6</v>
      </c>
      <c r="Q7">
        <v>453.21</v>
      </c>
      <c r="R7">
        <v>81.8</v>
      </c>
      <c r="S7">
        <v>28.65</v>
      </c>
      <c r="T7">
        <v>25632.18</v>
      </c>
      <c r="U7">
        <v>0.35</v>
      </c>
      <c r="V7">
        <v>0.79</v>
      </c>
      <c r="W7">
        <v>0.17</v>
      </c>
      <c r="X7">
        <v>1.57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6.5583</v>
      </c>
      <c r="E8">
        <v>15.25</v>
      </c>
      <c r="F8">
        <v>10.1</v>
      </c>
      <c r="G8">
        <v>12.62</v>
      </c>
      <c r="H8">
        <v>0.17</v>
      </c>
      <c r="I8">
        <v>48</v>
      </c>
      <c r="J8">
        <v>255.57</v>
      </c>
      <c r="K8">
        <v>59.19</v>
      </c>
      <c r="L8">
        <v>2.5</v>
      </c>
      <c r="M8">
        <v>46</v>
      </c>
      <c r="N8">
        <v>63.88</v>
      </c>
      <c r="O8">
        <v>31754.97</v>
      </c>
      <c r="P8">
        <v>163.17</v>
      </c>
      <c r="Q8">
        <v>453.21</v>
      </c>
      <c r="R8">
        <v>75.41</v>
      </c>
      <c r="S8">
        <v>28.65</v>
      </c>
      <c r="T8">
        <v>22468.49</v>
      </c>
      <c r="U8">
        <v>0.38</v>
      </c>
      <c r="V8">
        <v>0.8</v>
      </c>
      <c r="W8">
        <v>0.16</v>
      </c>
      <c r="X8">
        <v>1.37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6.7411</v>
      </c>
      <c r="E9">
        <v>14.83</v>
      </c>
      <c r="F9">
        <v>9.93</v>
      </c>
      <c r="G9">
        <v>13.85</v>
      </c>
      <c r="H9">
        <v>0.19</v>
      </c>
      <c r="I9">
        <v>43</v>
      </c>
      <c r="J9">
        <v>256.03</v>
      </c>
      <c r="K9">
        <v>59.19</v>
      </c>
      <c r="L9">
        <v>2.75</v>
      </c>
      <c r="M9">
        <v>41</v>
      </c>
      <c r="N9">
        <v>64.09</v>
      </c>
      <c r="O9">
        <v>31811.29</v>
      </c>
      <c r="P9">
        <v>160.05</v>
      </c>
      <c r="Q9">
        <v>453.21</v>
      </c>
      <c r="R9">
        <v>69.88</v>
      </c>
      <c r="S9">
        <v>28.65</v>
      </c>
      <c r="T9">
        <v>19729.65</v>
      </c>
      <c r="U9">
        <v>0.41</v>
      </c>
      <c r="V9">
        <v>0.82</v>
      </c>
      <c r="W9">
        <v>0.15</v>
      </c>
      <c r="X9">
        <v>1.21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6.8873</v>
      </c>
      <c r="E10">
        <v>14.52</v>
      </c>
      <c r="F10">
        <v>9.81</v>
      </c>
      <c r="G10">
        <v>15.09</v>
      </c>
      <c r="H10">
        <v>0.21</v>
      </c>
      <c r="I10">
        <v>39</v>
      </c>
      <c r="J10">
        <v>256.49</v>
      </c>
      <c r="K10">
        <v>59.19</v>
      </c>
      <c r="L10">
        <v>3</v>
      </c>
      <c r="M10">
        <v>37</v>
      </c>
      <c r="N10">
        <v>64.29000000000001</v>
      </c>
      <c r="O10">
        <v>31867.69</v>
      </c>
      <c r="P10">
        <v>157.88</v>
      </c>
      <c r="Q10">
        <v>453.2</v>
      </c>
      <c r="R10">
        <v>65.89</v>
      </c>
      <c r="S10">
        <v>28.65</v>
      </c>
      <c r="T10">
        <v>17753.93</v>
      </c>
      <c r="U10">
        <v>0.43</v>
      </c>
      <c r="V10">
        <v>0.83</v>
      </c>
      <c r="W10">
        <v>0.15</v>
      </c>
      <c r="X10">
        <v>1.09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7.0023</v>
      </c>
      <c r="E11">
        <v>14.28</v>
      </c>
      <c r="F11">
        <v>9.720000000000001</v>
      </c>
      <c r="G11">
        <v>16.19</v>
      </c>
      <c r="H11">
        <v>0.23</v>
      </c>
      <c r="I11">
        <v>36</v>
      </c>
      <c r="J11">
        <v>256.95</v>
      </c>
      <c r="K11">
        <v>59.19</v>
      </c>
      <c r="L11">
        <v>3.25</v>
      </c>
      <c r="M11">
        <v>34</v>
      </c>
      <c r="N11">
        <v>64.5</v>
      </c>
      <c r="O11">
        <v>31924.29</v>
      </c>
      <c r="P11">
        <v>156.09</v>
      </c>
      <c r="Q11">
        <v>453.21</v>
      </c>
      <c r="R11">
        <v>63.05</v>
      </c>
      <c r="S11">
        <v>28.65</v>
      </c>
      <c r="T11">
        <v>16352.18</v>
      </c>
      <c r="U11">
        <v>0.45</v>
      </c>
      <c r="V11">
        <v>0.84</v>
      </c>
      <c r="W11">
        <v>0.14</v>
      </c>
      <c r="X11">
        <v>0.99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7.1228</v>
      </c>
      <c r="E12">
        <v>14.04</v>
      </c>
      <c r="F12">
        <v>9.619999999999999</v>
      </c>
      <c r="G12">
        <v>17.49</v>
      </c>
      <c r="H12">
        <v>0.24</v>
      </c>
      <c r="I12">
        <v>33</v>
      </c>
      <c r="J12">
        <v>257.41</v>
      </c>
      <c r="K12">
        <v>59.19</v>
      </c>
      <c r="L12">
        <v>3.5</v>
      </c>
      <c r="M12">
        <v>31</v>
      </c>
      <c r="N12">
        <v>64.70999999999999</v>
      </c>
      <c r="O12">
        <v>31980.84</v>
      </c>
      <c r="P12">
        <v>154.32</v>
      </c>
      <c r="Q12">
        <v>453.25</v>
      </c>
      <c r="R12">
        <v>59.91</v>
      </c>
      <c r="S12">
        <v>28.65</v>
      </c>
      <c r="T12">
        <v>14796.66</v>
      </c>
      <c r="U12">
        <v>0.48</v>
      </c>
      <c r="V12">
        <v>0.84</v>
      </c>
      <c r="W12">
        <v>0.13</v>
      </c>
      <c r="X12">
        <v>0.9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7.2102</v>
      </c>
      <c r="E13">
        <v>13.87</v>
      </c>
      <c r="F13">
        <v>9.550000000000001</v>
      </c>
      <c r="G13">
        <v>18.48</v>
      </c>
      <c r="H13">
        <v>0.26</v>
      </c>
      <c r="I13">
        <v>31</v>
      </c>
      <c r="J13">
        <v>257.86</v>
      </c>
      <c r="K13">
        <v>59.19</v>
      </c>
      <c r="L13">
        <v>3.75</v>
      </c>
      <c r="M13">
        <v>29</v>
      </c>
      <c r="N13">
        <v>64.92</v>
      </c>
      <c r="O13">
        <v>32037.48</v>
      </c>
      <c r="P13">
        <v>152.81</v>
      </c>
      <c r="Q13">
        <v>453.26</v>
      </c>
      <c r="R13">
        <v>57.48</v>
      </c>
      <c r="S13">
        <v>28.65</v>
      </c>
      <c r="T13">
        <v>13591.21</v>
      </c>
      <c r="U13">
        <v>0.5</v>
      </c>
      <c r="V13">
        <v>0.85</v>
      </c>
      <c r="W13">
        <v>0.13</v>
      </c>
      <c r="X13">
        <v>0.83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7.3693</v>
      </c>
      <c r="E14">
        <v>13.57</v>
      </c>
      <c r="F14">
        <v>9.4</v>
      </c>
      <c r="G14">
        <v>20.13</v>
      </c>
      <c r="H14">
        <v>0.28</v>
      </c>
      <c r="I14">
        <v>28</v>
      </c>
      <c r="J14">
        <v>258.32</v>
      </c>
      <c r="K14">
        <v>59.19</v>
      </c>
      <c r="L14">
        <v>4</v>
      </c>
      <c r="M14">
        <v>26</v>
      </c>
      <c r="N14">
        <v>65.13</v>
      </c>
      <c r="O14">
        <v>32094.19</v>
      </c>
      <c r="P14">
        <v>149.96</v>
      </c>
      <c r="Q14">
        <v>453.18</v>
      </c>
      <c r="R14">
        <v>52.16</v>
      </c>
      <c r="S14">
        <v>28.65</v>
      </c>
      <c r="T14">
        <v>10942.8</v>
      </c>
      <c r="U14">
        <v>0.55</v>
      </c>
      <c r="V14">
        <v>0.86</v>
      </c>
      <c r="W14">
        <v>0.13</v>
      </c>
      <c r="X14">
        <v>0.67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7.4181</v>
      </c>
      <c r="E15">
        <v>13.48</v>
      </c>
      <c r="F15">
        <v>9.359999999999999</v>
      </c>
      <c r="G15">
        <v>20.79</v>
      </c>
      <c r="H15">
        <v>0.29</v>
      </c>
      <c r="I15">
        <v>27</v>
      </c>
      <c r="J15">
        <v>258.78</v>
      </c>
      <c r="K15">
        <v>59.19</v>
      </c>
      <c r="L15">
        <v>4.25</v>
      </c>
      <c r="M15">
        <v>25</v>
      </c>
      <c r="N15">
        <v>65.34</v>
      </c>
      <c r="O15">
        <v>32150.98</v>
      </c>
      <c r="P15">
        <v>149.04</v>
      </c>
      <c r="Q15">
        <v>453.19</v>
      </c>
      <c r="R15">
        <v>51.51</v>
      </c>
      <c r="S15">
        <v>28.65</v>
      </c>
      <c r="T15">
        <v>10623.94</v>
      </c>
      <c r="U15">
        <v>0.5600000000000001</v>
      </c>
      <c r="V15">
        <v>0.87</v>
      </c>
      <c r="W15">
        <v>0.11</v>
      </c>
      <c r="X15">
        <v>0.64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7.3501</v>
      </c>
      <c r="E16">
        <v>13.61</v>
      </c>
      <c r="F16">
        <v>9.529999999999999</v>
      </c>
      <c r="G16">
        <v>21.99</v>
      </c>
      <c r="H16">
        <v>0.31</v>
      </c>
      <c r="I16">
        <v>26</v>
      </c>
      <c r="J16">
        <v>259.25</v>
      </c>
      <c r="K16">
        <v>59.19</v>
      </c>
      <c r="L16">
        <v>4.5</v>
      </c>
      <c r="M16">
        <v>24</v>
      </c>
      <c r="N16">
        <v>65.55</v>
      </c>
      <c r="O16">
        <v>32207.85</v>
      </c>
      <c r="P16">
        <v>151.71</v>
      </c>
      <c r="Q16">
        <v>453.18</v>
      </c>
      <c r="R16">
        <v>57.14</v>
      </c>
      <c r="S16">
        <v>28.65</v>
      </c>
      <c r="T16">
        <v>13445.83</v>
      </c>
      <c r="U16">
        <v>0.5</v>
      </c>
      <c r="V16">
        <v>0.85</v>
      </c>
      <c r="W16">
        <v>0.13</v>
      </c>
      <c r="X16">
        <v>0.8100000000000001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7.4692</v>
      </c>
      <c r="E17">
        <v>13.39</v>
      </c>
      <c r="F17">
        <v>9.41</v>
      </c>
      <c r="G17">
        <v>23.52</v>
      </c>
      <c r="H17">
        <v>0.33</v>
      </c>
      <c r="I17">
        <v>24</v>
      </c>
      <c r="J17">
        <v>259.71</v>
      </c>
      <c r="K17">
        <v>59.19</v>
      </c>
      <c r="L17">
        <v>4.75</v>
      </c>
      <c r="M17">
        <v>22</v>
      </c>
      <c r="N17">
        <v>65.76000000000001</v>
      </c>
      <c r="O17">
        <v>32264.79</v>
      </c>
      <c r="P17">
        <v>149.42</v>
      </c>
      <c r="Q17">
        <v>453.19</v>
      </c>
      <c r="R17">
        <v>53.2</v>
      </c>
      <c r="S17">
        <v>28.65</v>
      </c>
      <c r="T17">
        <v>11484.19</v>
      </c>
      <c r="U17">
        <v>0.54</v>
      </c>
      <c r="V17">
        <v>0.86</v>
      </c>
      <c r="W17">
        <v>0.12</v>
      </c>
      <c r="X17">
        <v>0.6899999999999999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7.5141</v>
      </c>
      <c r="E18">
        <v>13.31</v>
      </c>
      <c r="F18">
        <v>9.380000000000001</v>
      </c>
      <c r="G18">
        <v>24.47</v>
      </c>
      <c r="H18">
        <v>0.34</v>
      </c>
      <c r="I18">
        <v>23</v>
      </c>
      <c r="J18">
        <v>260.17</v>
      </c>
      <c r="K18">
        <v>59.19</v>
      </c>
      <c r="L18">
        <v>5</v>
      </c>
      <c r="M18">
        <v>21</v>
      </c>
      <c r="N18">
        <v>65.98</v>
      </c>
      <c r="O18">
        <v>32321.82</v>
      </c>
      <c r="P18">
        <v>148.75</v>
      </c>
      <c r="Q18">
        <v>453.24</v>
      </c>
      <c r="R18">
        <v>52.2</v>
      </c>
      <c r="S18">
        <v>28.65</v>
      </c>
      <c r="T18">
        <v>10992.5</v>
      </c>
      <c r="U18">
        <v>0.55</v>
      </c>
      <c r="V18">
        <v>0.87</v>
      </c>
      <c r="W18">
        <v>0.12</v>
      </c>
      <c r="X18">
        <v>0.66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7.5664</v>
      </c>
      <c r="E19">
        <v>13.22</v>
      </c>
      <c r="F19">
        <v>9.34</v>
      </c>
      <c r="G19">
        <v>25.46</v>
      </c>
      <c r="H19">
        <v>0.36</v>
      </c>
      <c r="I19">
        <v>22</v>
      </c>
      <c r="J19">
        <v>260.63</v>
      </c>
      <c r="K19">
        <v>59.19</v>
      </c>
      <c r="L19">
        <v>5.25</v>
      </c>
      <c r="M19">
        <v>20</v>
      </c>
      <c r="N19">
        <v>66.19</v>
      </c>
      <c r="O19">
        <v>32378.93</v>
      </c>
      <c r="P19">
        <v>147.64</v>
      </c>
      <c r="Q19">
        <v>453.17</v>
      </c>
      <c r="R19">
        <v>50.7</v>
      </c>
      <c r="S19">
        <v>28.65</v>
      </c>
      <c r="T19">
        <v>10247.02</v>
      </c>
      <c r="U19">
        <v>0.57</v>
      </c>
      <c r="V19">
        <v>0.87</v>
      </c>
      <c r="W19">
        <v>0.12</v>
      </c>
      <c r="X19">
        <v>0.62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7.6163</v>
      </c>
      <c r="E20">
        <v>13.13</v>
      </c>
      <c r="F20">
        <v>9.300000000000001</v>
      </c>
      <c r="G20">
        <v>26.57</v>
      </c>
      <c r="H20">
        <v>0.37</v>
      </c>
      <c r="I20">
        <v>21</v>
      </c>
      <c r="J20">
        <v>261.1</v>
      </c>
      <c r="K20">
        <v>59.19</v>
      </c>
      <c r="L20">
        <v>5.5</v>
      </c>
      <c r="M20">
        <v>19</v>
      </c>
      <c r="N20">
        <v>66.40000000000001</v>
      </c>
      <c r="O20">
        <v>32436.11</v>
      </c>
      <c r="P20">
        <v>146.65</v>
      </c>
      <c r="Q20">
        <v>453.21</v>
      </c>
      <c r="R20">
        <v>49.4</v>
      </c>
      <c r="S20">
        <v>28.65</v>
      </c>
      <c r="T20">
        <v>9601.040000000001</v>
      </c>
      <c r="U20">
        <v>0.58</v>
      </c>
      <c r="V20">
        <v>0.87</v>
      </c>
      <c r="W20">
        <v>0.11</v>
      </c>
      <c r="X20">
        <v>0.58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7.6586</v>
      </c>
      <c r="E21">
        <v>13.06</v>
      </c>
      <c r="F21">
        <v>9.27</v>
      </c>
      <c r="G21">
        <v>27.82</v>
      </c>
      <c r="H21">
        <v>0.39</v>
      </c>
      <c r="I21">
        <v>20</v>
      </c>
      <c r="J21">
        <v>261.56</v>
      </c>
      <c r="K21">
        <v>59.19</v>
      </c>
      <c r="L21">
        <v>5.75</v>
      </c>
      <c r="M21">
        <v>18</v>
      </c>
      <c r="N21">
        <v>66.62</v>
      </c>
      <c r="O21">
        <v>32493.38</v>
      </c>
      <c r="P21">
        <v>146.29</v>
      </c>
      <c r="Q21">
        <v>453.17</v>
      </c>
      <c r="R21">
        <v>48.7</v>
      </c>
      <c r="S21">
        <v>28.65</v>
      </c>
      <c r="T21">
        <v>9255</v>
      </c>
      <c r="U21">
        <v>0.59</v>
      </c>
      <c r="V21">
        <v>0.88</v>
      </c>
      <c r="W21">
        <v>0.11</v>
      </c>
      <c r="X21">
        <v>0.55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7.7068</v>
      </c>
      <c r="E22">
        <v>12.98</v>
      </c>
      <c r="F22">
        <v>9.24</v>
      </c>
      <c r="G22">
        <v>29.18</v>
      </c>
      <c r="H22">
        <v>0.41</v>
      </c>
      <c r="I22">
        <v>19</v>
      </c>
      <c r="J22">
        <v>262.03</v>
      </c>
      <c r="K22">
        <v>59.19</v>
      </c>
      <c r="L22">
        <v>6</v>
      </c>
      <c r="M22">
        <v>17</v>
      </c>
      <c r="N22">
        <v>66.83</v>
      </c>
      <c r="O22">
        <v>32550.72</v>
      </c>
      <c r="P22">
        <v>145.43</v>
      </c>
      <c r="Q22">
        <v>453.18</v>
      </c>
      <c r="R22">
        <v>47.64</v>
      </c>
      <c r="S22">
        <v>28.65</v>
      </c>
      <c r="T22">
        <v>8730.9</v>
      </c>
      <c r="U22">
        <v>0.6</v>
      </c>
      <c r="V22">
        <v>0.88</v>
      </c>
      <c r="W22">
        <v>0.11</v>
      </c>
      <c r="X22">
        <v>0.52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7.7626</v>
      </c>
      <c r="E23">
        <v>12.88</v>
      </c>
      <c r="F23">
        <v>9.199999999999999</v>
      </c>
      <c r="G23">
        <v>30.66</v>
      </c>
      <c r="H23">
        <v>0.42</v>
      </c>
      <c r="I23">
        <v>18</v>
      </c>
      <c r="J23">
        <v>262.49</v>
      </c>
      <c r="K23">
        <v>59.19</v>
      </c>
      <c r="L23">
        <v>6.25</v>
      </c>
      <c r="M23">
        <v>16</v>
      </c>
      <c r="N23">
        <v>67.05</v>
      </c>
      <c r="O23">
        <v>32608.15</v>
      </c>
      <c r="P23">
        <v>144.33</v>
      </c>
      <c r="Q23">
        <v>453.19</v>
      </c>
      <c r="R23">
        <v>46.09</v>
      </c>
      <c r="S23">
        <v>28.65</v>
      </c>
      <c r="T23">
        <v>7957.85</v>
      </c>
      <c r="U23">
        <v>0.62</v>
      </c>
      <c r="V23">
        <v>0.88</v>
      </c>
      <c r="W23">
        <v>0.11</v>
      </c>
      <c r="X23">
        <v>0.48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7.8083</v>
      </c>
      <c r="E24">
        <v>12.81</v>
      </c>
      <c r="F24">
        <v>9.17</v>
      </c>
      <c r="G24">
        <v>32.37</v>
      </c>
      <c r="H24">
        <v>0.44</v>
      </c>
      <c r="I24">
        <v>17</v>
      </c>
      <c r="J24">
        <v>262.96</v>
      </c>
      <c r="K24">
        <v>59.19</v>
      </c>
      <c r="L24">
        <v>6.5</v>
      </c>
      <c r="M24">
        <v>15</v>
      </c>
      <c r="N24">
        <v>67.26000000000001</v>
      </c>
      <c r="O24">
        <v>32665.66</v>
      </c>
      <c r="P24">
        <v>143.69</v>
      </c>
      <c r="Q24">
        <v>453.17</v>
      </c>
      <c r="R24">
        <v>45.28</v>
      </c>
      <c r="S24">
        <v>28.65</v>
      </c>
      <c r="T24">
        <v>7561.34</v>
      </c>
      <c r="U24">
        <v>0.63</v>
      </c>
      <c r="V24">
        <v>0.89</v>
      </c>
      <c r="W24">
        <v>0.11</v>
      </c>
      <c r="X24">
        <v>0.45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7.8059</v>
      </c>
      <c r="E25">
        <v>12.81</v>
      </c>
      <c r="F25">
        <v>9.17</v>
      </c>
      <c r="G25">
        <v>32.38</v>
      </c>
      <c r="H25">
        <v>0.46</v>
      </c>
      <c r="I25">
        <v>17</v>
      </c>
      <c r="J25">
        <v>263.42</v>
      </c>
      <c r="K25">
        <v>59.19</v>
      </c>
      <c r="L25">
        <v>6.75</v>
      </c>
      <c r="M25">
        <v>15</v>
      </c>
      <c r="N25">
        <v>67.48</v>
      </c>
      <c r="O25">
        <v>32723.25</v>
      </c>
      <c r="P25">
        <v>143.46</v>
      </c>
      <c r="Q25">
        <v>453.18</v>
      </c>
      <c r="R25">
        <v>45.45</v>
      </c>
      <c r="S25">
        <v>28.65</v>
      </c>
      <c r="T25">
        <v>7644.44</v>
      </c>
      <c r="U25">
        <v>0.63</v>
      </c>
      <c r="V25">
        <v>0.89</v>
      </c>
      <c r="W25">
        <v>0.11</v>
      </c>
      <c r="X25">
        <v>0.45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7.8551</v>
      </c>
      <c r="E26">
        <v>12.73</v>
      </c>
      <c r="F26">
        <v>9.140000000000001</v>
      </c>
      <c r="G26">
        <v>34.29</v>
      </c>
      <c r="H26">
        <v>0.47</v>
      </c>
      <c r="I26">
        <v>16</v>
      </c>
      <c r="J26">
        <v>263.89</v>
      </c>
      <c r="K26">
        <v>59.19</v>
      </c>
      <c r="L26">
        <v>7</v>
      </c>
      <c r="M26">
        <v>14</v>
      </c>
      <c r="N26">
        <v>67.7</v>
      </c>
      <c r="O26">
        <v>32780.92</v>
      </c>
      <c r="P26">
        <v>142.77</v>
      </c>
      <c r="Q26">
        <v>453.17</v>
      </c>
      <c r="R26">
        <v>44.34</v>
      </c>
      <c r="S26">
        <v>28.65</v>
      </c>
      <c r="T26">
        <v>7095.09</v>
      </c>
      <c r="U26">
        <v>0.65</v>
      </c>
      <c r="V26">
        <v>0.89</v>
      </c>
      <c r="W26">
        <v>0.11</v>
      </c>
      <c r="X26">
        <v>0.42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7.9064</v>
      </c>
      <c r="E27">
        <v>12.65</v>
      </c>
      <c r="F27">
        <v>9.109999999999999</v>
      </c>
      <c r="G27">
        <v>36.44</v>
      </c>
      <c r="H27">
        <v>0.49</v>
      </c>
      <c r="I27">
        <v>15</v>
      </c>
      <c r="J27">
        <v>264.36</v>
      </c>
      <c r="K27">
        <v>59.19</v>
      </c>
      <c r="L27">
        <v>7.25</v>
      </c>
      <c r="M27">
        <v>13</v>
      </c>
      <c r="N27">
        <v>67.92</v>
      </c>
      <c r="O27">
        <v>32838.68</v>
      </c>
      <c r="P27">
        <v>141.57</v>
      </c>
      <c r="Q27">
        <v>453.17</v>
      </c>
      <c r="R27">
        <v>43.32</v>
      </c>
      <c r="S27">
        <v>28.65</v>
      </c>
      <c r="T27">
        <v>6592.37</v>
      </c>
      <c r="U27">
        <v>0.66</v>
      </c>
      <c r="V27">
        <v>0.89</v>
      </c>
      <c r="W27">
        <v>0.1</v>
      </c>
      <c r="X27">
        <v>0.39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7.9064</v>
      </c>
      <c r="E28">
        <v>12.65</v>
      </c>
      <c r="F28">
        <v>9.109999999999999</v>
      </c>
      <c r="G28">
        <v>36.44</v>
      </c>
      <c r="H28">
        <v>0.5</v>
      </c>
      <c r="I28">
        <v>15</v>
      </c>
      <c r="J28">
        <v>264.83</v>
      </c>
      <c r="K28">
        <v>59.19</v>
      </c>
      <c r="L28">
        <v>7.5</v>
      </c>
      <c r="M28">
        <v>13</v>
      </c>
      <c r="N28">
        <v>68.14</v>
      </c>
      <c r="O28">
        <v>32896.51</v>
      </c>
      <c r="P28">
        <v>141.5</v>
      </c>
      <c r="Q28">
        <v>453.19</v>
      </c>
      <c r="R28">
        <v>43.24</v>
      </c>
      <c r="S28">
        <v>28.65</v>
      </c>
      <c r="T28">
        <v>6548.1</v>
      </c>
      <c r="U28">
        <v>0.66</v>
      </c>
      <c r="V28">
        <v>0.89</v>
      </c>
      <c r="W28">
        <v>0.11</v>
      </c>
      <c r="X28">
        <v>0.39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7.9869</v>
      </c>
      <c r="E29">
        <v>12.52</v>
      </c>
      <c r="F29">
        <v>9.029999999999999</v>
      </c>
      <c r="G29">
        <v>38.7</v>
      </c>
      <c r="H29">
        <v>0.52</v>
      </c>
      <c r="I29">
        <v>14</v>
      </c>
      <c r="J29">
        <v>265.3</v>
      </c>
      <c r="K29">
        <v>59.19</v>
      </c>
      <c r="L29">
        <v>7.75</v>
      </c>
      <c r="M29">
        <v>12</v>
      </c>
      <c r="N29">
        <v>68.36</v>
      </c>
      <c r="O29">
        <v>32954.43</v>
      </c>
      <c r="P29">
        <v>139.82</v>
      </c>
      <c r="Q29">
        <v>453.17</v>
      </c>
      <c r="R29">
        <v>40.44</v>
      </c>
      <c r="S29">
        <v>28.65</v>
      </c>
      <c r="T29">
        <v>5153.32</v>
      </c>
      <c r="U29">
        <v>0.71</v>
      </c>
      <c r="V29">
        <v>0.9</v>
      </c>
      <c r="W29">
        <v>0.11</v>
      </c>
      <c r="X29">
        <v>0.31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7.9888</v>
      </c>
      <c r="E30">
        <v>12.52</v>
      </c>
      <c r="F30">
        <v>9.029999999999999</v>
      </c>
      <c r="G30">
        <v>38.69</v>
      </c>
      <c r="H30">
        <v>0.54</v>
      </c>
      <c r="I30">
        <v>14</v>
      </c>
      <c r="J30">
        <v>265.77</v>
      </c>
      <c r="K30">
        <v>59.19</v>
      </c>
      <c r="L30">
        <v>8</v>
      </c>
      <c r="M30">
        <v>12</v>
      </c>
      <c r="N30">
        <v>68.58</v>
      </c>
      <c r="O30">
        <v>33012.44</v>
      </c>
      <c r="P30">
        <v>139.79</v>
      </c>
      <c r="Q30">
        <v>453.2</v>
      </c>
      <c r="R30">
        <v>40.63</v>
      </c>
      <c r="S30">
        <v>28.65</v>
      </c>
      <c r="T30">
        <v>5250.08</v>
      </c>
      <c r="U30">
        <v>0.71</v>
      </c>
      <c r="V30">
        <v>0.9</v>
      </c>
      <c r="W30">
        <v>0.1</v>
      </c>
      <c r="X30">
        <v>0.31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7.9027</v>
      </c>
      <c r="E31">
        <v>12.65</v>
      </c>
      <c r="F31">
        <v>9.16</v>
      </c>
      <c r="G31">
        <v>39.28</v>
      </c>
      <c r="H31">
        <v>0.55</v>
      </c>
      <c r="I31">
        <v>14</v>
      </c>
      <c r="J31">
        <v>266.24</v>
      </c>
      <c r="K31">
        <v>59.19</v>
      </c>
      <c r="L31">
        <v>8.25</v>
      </c>
      <c r="M31">
        <v>12</v>
      </c>
      <c r="N31">
        <v>68.8</v>
      </c>
      <c r="O31">
        <v>33070.52</v>
      </c>
      <c r="P31">
        <v>141.75</v>
      </c>
      <c r="Q31">
        <v>453.17</v>
      </c>
      <c r="R31">
        <v>45.47</v>
      </c>
      <c r="S31">
        <v>28.65</v>
      </c>
      <c r="T31">
        <v>7669.63</v>
      </c>
      <c r="U31">
        <v>0.63</v>
      </c>
      <c r="V31">
        <v>0.89</v>
      </c>
      <c r="W31">
        <v>0.1</v>
      </c>
      <c r="X31">
        <v>0.44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7.9954</v>
      </c>
      <c r="E32">
        <v>12.51</v>
      </c>
      <c r="F32">
        <v>9.07</v>
      </c>
      <c r="G32">
        <v>41.85</v>
      </c>
      <c r="H32">
        <v>0.57</v>
      </c>
      <c r="I32">
        <v>13</v>
      </c>
      <c r="J32">
        <v>266.71</v>
      </c>
      <c r="K32">
        <v>59.19</v>
      </c>
      <c r="L32">
        <v>8.5</v>
      </c>
      <c r="M32">
        <v>11</v>
      </c>
      <c r="N32">
        <v>69.02</v>
      </c>
      <c r="O32">
        <v>33128.7</v>
      </c>
      <c r="P32">
        <v>140.02</v>
      </c>
      <c r="Q32">
        <v>453.17</v>
      </c>
      <c r="R32">
        <v>41.99</v>
      </c>
      <c r="S32">
        <v>28.65</v>
      </c>
      <c r="T32">
        <v>5933.35</v>
      </c>
      <c r="U32">
        <v>0.68</v>
      </c>
      <c r="V32">
        <v>0.9</v>
      </c>
      <c r="W32">
        <v>0.1</v>
      </c>
      <c r="X32">
        <v>0.35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7.9938</v>
      </c>
      <c r="E33">
        <v>12.51</v>
      </c>
      <c r="F33">
        <v>9.07</v>
      </c>
      <c r="G33">
        <v>41.86</v>
      </c>
      <c r="H33">
        <v>0.58</v>
      </c>
      <c r="I33">
        <v>13</v>
      </c>
      <c r="J33">
        <v>267.18</v>
      </c>
      <c r="K33">
        <v>59.19</v>
      </c>
      <c r="L33">
        <v>8.75</v>
      </c>
      <c r="M33">
        <v>11</v>
      </c>
      <c r="N33">
        <v>69.23999999999999</v>
      </c>
      <c r="O33">
        <v>33186.95</v>
      </c>
      <c r="P33">
        <v>139.57</v>
      </c>
      <c r="Q33">
        <v>453.18</v>
      </c>
      <c r="R33">
        <v>42.05</v>
      </c>
      <c r="S33">
        <v>28.65</v>
      </c>
      <c r="T33">
        <v>5964.04</v>
      </c>
      <c r="U33">
        <v>0.68</v>
      </c>
      <c r="V33">
        <v>0.9</v>
      </c>
      <c r="W33">
        <v>0.1</v>
      </c>
      <c r="X33">
        <v>0.35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7.9878</v>
      </c>
      <c r="E34">
        <v>12.52</v>
      </c>
      <c r="F34">
        <v>9.08</v>
      </c>
      <c r="G34">
        <v>41.9</v>
      </c>
      <c r="H34">
        <v>0.6</v>
      </c>
      <c r="I34">
        <v>13</v>
      </c>
      <c r="J34">
        <v>267.66</v>
      </c>
      <c r="K34">
        <v>59.19</v>
      </c>
      <c r="L34">
        <v>9</v>
      </c>
      <c r="M34">
        <v>11</v>
      </c>
      <c r="N34">
        <v>69.45999999999999</v>
      </c>
      <c r="O34">
        <v>33245.29</v>
      </c>
      <c r="P34">
        <v>139.13</v>
      </c>
      <c r="Q34">
        <v>453.18</v>
      </c>
      <c r="R34">
        <v>42.24</v>
      </c>
      <c r="S34">
        <v>28.65</v>
      </c>
      <c r="T34">
        <v>6059.46</v>
      </c>
      <c r="U34">
        <v>0.68</v>
      </c>
      <c r="V34">
        <v>0.9</v>
      </c>
      <c r="W34">
        <v>0.1</v>
      </c>
      <c r="X34">
        <v>0.36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8.0458</v>
      </c>
      <c r="E35">
        <v>12.43</v>
      </c>
      <c r="F35">
        <v>9.039999999999999</v>
      </c>
      <c r="G35">
        <v>45.19</v>
      </c>
      <c r="H35">
        <v>0.61</v>
      </c>
      <c r="I35">
        <v>12</v>
      </c>
      <c r="J35">
        <v>268.13</v>
      </c>
      <c r="K35">
        <v>59.19</v>
      </c>
      <c r="L35">
        <v>9.25</v>
      </c>
      <c r="M35">
        <v>10</v>
      </c>
      <c r="N35">
        <v>69.69</v>
      </c>
      <c r="O35">
        <v>33303.72</v>
      </c>
      <c r="P35">
        <v>138.57</v>
      </c>
      <c r="Q35">
        <v>453.17</v>
      </c>
      <c r="R35">
        <v>41.06</v>
      </c>
      <c r="S35">
        <v>28.65</v>
      </c>
      <c r="T35">
        <v>5474.6</v>
      </c>
      <c r="U35">
        <v>0.7</v>
      </c>
      <c r="V35">
        <v>0.9</v>
      </c>
      <c r="W35">
        <v>0.1</v>
      </c>
      <c r="X35">
        <v>0.32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8.048299999999999</v>
      </c>
      <c r="E36">
        <v>12.42</v>
      </c>
      <c r="F36">
        <v>9.029999999999999</v>
      </c>
      <c r="G36">
        <v>45.17</v>
      </c>
      <c r="H36">
        <v>0.63</v>
      </c>
      <c r="I36">
        <v>12</v>
      </c>
      <c r="J36">
        <v>268.61</v>
      </c>
      <c r="K36">
        <v>59.19</v>
      </c>
      <c r="L36">
        <v>9.5</v>
      </c>
      <c r="M36">
        <v>10</v>
      </c>
      <c r="N36">
        <v>69.91</v>
      </c>
      <c r="O36">
        <v>33362.23</v>
      </c>
      <c r="P36">
        <v>138.3</v>
      </c>
      <c r="Q36">
        <v>453.17</v>
      </c>
      <c r="R36">
        <v>40.76</v>
      </c>
      <c r="S36">
        <v>28.65</v>
      </c>
      <c r="T36">
        <v>5325.47</v>
      </c>
      <c r="U36">
        <v>0.7</v>
      </c>
      <c r="V36">
        <v>0.9</v>
      </c>
      <c r="W36">
        <v>0.1</v>
      </c>
      <c r="X36">
        <v>0.31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8.035500000000001</v>
      </c>
      <c r="E37">
        <v>12.44</v>
      </c>
      <c r="F37">
        <v>9.050000000000001</v>
      </c>
      <c r="G37">
        <v>45.27</v>
      </c>
      <c r="H37">
        <v>0.64</v>
      </c>
      <c r="I37">
        <v>12</v>
      </c>
      <c r="J37">
        <v>269.08</v>
      </c>
      <c r="K37">
        <v>59.19</v>
      </c>
      <c r="L37">
        <v>9.75</v>
      </c>
      <c r="M37">
        <v>10</v>
      </c>
      <c r="N37">
        <v>70.14</v>
      </c>
      <c r="O37">
        <v>33420.83</v>
      </c>
      <c r="P37">
        <v>137.98</v>
      </c>
      <c r="Q37">
        <v>453.17</v>
      </c>
      <c r="R37">
        <v>41.54</v>
      </c>
      <c r="S37">
        <v>28.65</v>
      </c>
      <c r="T37">
        <v>5716.45</v>
      </c>
      <c r="U37">
        <v>0.6899999999999999</v>
      </c>
      <c r="V37">
        <v>0.9</v>
      </c>
      <c r="W37">
        <v>0.1</v>
      </c>
      <c r="X37">
        <v>0.33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8.099500000000001</v>
      </c>
      <c r="E38">
        <v>12.35</v>
      </c>
      <c r="F38">
        <v>9</v>
      </c>
      <c r="G38">
        <v>49.11</v>
      </c>
      <c r="H38">
        <v>0.66</v>
      </c>
      <c r="I38">
        <v>11</v>
      </c>
      <c r="J38">
        <v>269.56</v>
      </c>
      <c r="K38">
        <v>59.19</v>
      </c>
      <c r="L38">
        <v>10</v>
      </c>
      <c r="M38">
        <v>9</v>
      </c>
      <c r="N38">
        <v>70.36</v>
      </c>
      <c r="O38">
        <v>33479.51</v>
      </c>
      <c r="P38">
        <v>136.96</v>
      </c>
      <c r="Q38">
        <v>453.18</v>
      </c>
      <c r="R38">
        <v>39.88</v>
      </c>
      <c r="S38">
        <v>28.65</v>
      </c>
      <c r="T38">
        <v>4891.19</v>
      </c>
      <c r="U38">
        <v>0.72</v>
      </c>
      <c r="V38">
        <v>0.9</v>
      </c>
      <c r="W38">
        <v>0.1</v>
      </c>
      <c r="X38">
        <v>0.28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8.0997</v>
      </c>
      <c r="E39">
        <v>12.35</v>
      </c>
      <c r="F39">
        <v>9</v>
      </c>
      <c r="G39">
        <v>49.11</v>
      </c>
      <c r="H39">
        <v>0.68</v>
      </c>
      <c r="I39">
        <v>11</v>
      </c>
      <c r="J39">
        <v>270.03</v>
      </c>
      <c r="K39">
        <v>59.19</v>
      </c>
      <c r="L39">
        <v>10.25</v>
      </c>
      <c r="M39">
        <v>9</v>
      </c>
      <c r="N39">
        <v>70.59</v>
      </c>
      <c r="O39">
        <v>33538.28</v>
      </c>
      <c r="P39">
        <v>137.07</v>
      </c>
      <c r="Q39">
        <v>453.17</v>
      </c>
      <c r="R39">
        <v>39.83</v>
      </c>
      <c r="S39">
        <v>28.65</v>
      </c>
      <c r="T39">
        <v>4866.66</v>
      </c>
      <c r="U39">
        <v>0.72</v>
      </c>
      <c r="V39">
        <v>0.9</v>
      </c>
      <c r="W39">
        <v>0.1</v>
      </c>
      <c r="X39">
        <v>0.28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8.098100000000001</v>
      </c>
      <c r="E40">
        <v>12.35</v>
      </c>
      <c r="F40">
        <v>9.01</v>
      </c>
      <c r="G40">
        <v>49.12</v>
      </c>
      <c r="H40">
        <v>0.6899999999999999</v>
      </c>
      <c r="I40">
        <v>11</v>
      </c>
      <c r="J40">
        <v>270.51</v>
      </c>
      <c r="K40">
        <v>59.19</v>
      </c>
      <c r="L40">
        <v>10.5</v>
      </c>
      <c r="M40">
        <v>9</v>
      </c>
      <c r="N40">
        <v>70.81999999999999</v>
      </c>
      <c r="O40">
        <v>33597.14</v>
      </c>
      <c r="P40">
        <v>136.45</v>
      </c>
      <c r="Q40">
        <v>453.17</v>
      </c>
      <c r="R40">
        <v>39.93</v>
      </c>
      <c r="S40">
        <v>28.65</v>
      </c>
      <c r="T40">
        <v>4912.8</v>
      </c>
      <c r="U40">
        <v>0.72</v>
      </c>
      <c r="V40">
        <v>0.9</v>
      </c>
      <c r="W40">
        <v>0.1</v>
      </c>
      <c r="X40">
        <v>0.29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8.098100000000001</v>
      </c>
      <c r="E41">
        <v>12.35</v>
      </c>
      <c r="F41">
        <v>9.01</v>
      </c>
      <c r="G41">
        <v>49.12</v>
      </c>
      <c r="H41">
        <v>0.71</v>
      </c>
      <c r="I41">
        <v>11</v>
      </c>
      <c r="J41">
        <v>270.99</v>
      </c>
      <c r="K41">
        <v>59.19</v>
      </c>
      <c r="L41">
        <v>10.75</v>
      </c>
      <c r="M41">
        <v>9</v>
      </c>
      <c r="N41">
        <v>71.04000000000001</v>
      </c>
      <c r="O41">
        <v>33656.08</v>
      </c>
      <c r="P41">
        <v>136.01</v>
      </c>
      <c r="Q41">
        <v>453.19</v>
      </c>
      <c r="R41">
        <v>39.98</v>
      </c>
      <c r="S41">
        <v>28.65</v>
      </c>
      <c r="T41">
        <v>4940</v>
      </c>
      <c r="U41">
        <v>0.72</v>
      </c>
      <c r="V41">
        <v>0.9</v>
      </c>
      <c r="W41">
        <v>0.1</v>
      </c>
      <c r="X41">
        <v>0.28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8.1622</v>
      </c>
      <c r="E42">
        <v>12.25</v>
      </c>
      <c r="F42">
        <v>8.960000000000001</v>
      </c>
      <c r="G42">
        <v>53.75</v>
      </c>
      <c r="H42">
        <v>0.72</v>
      </c>
      <c r="I42">
        <v>10</v>
      </c>
      <c r="J42">
        <v>271.47</v>
      </c>
      <c r="K42">
        <v>59.19</v>
      </c>
      <c r="L42">
        <v>11</v>
      </c>
      <c r="M42">
        <v>8</v>
      </c>
      <c r="N42">
        <v>71.27</v>
      </c>
      <c r="O42">
        <v>33715.11</v>
      </c>
      <c r="P42">
        <v>135.27</v>
      </c>
      <c r="Q42">
        <v>453.17</v>
      </c>
      <c r="R42">
        <v>38.23</v>
      </c>
      <c r="S42">
        <v>28.65</v>
      </c>
      <c r="T42">
        <v>4071.99</v>
      </c>
      <c r="U42">
        <v>0.75</v>
      </c>
      <c r="V42">
        <v>0.91</v>
      </c>
      <c r="W42">
        <v>0.1</v>
      </c>
      <c r="X42">
        <v>0.24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8.1831</v>
      </c>
      <c r="E43">
        <v>12.22</v>
      </c>
      <c r="F43">
        <v>8.93</v>
      </c>
      <c r="G43">
        <v>53.56</v>
      </c>
      <c r="H43">
        <v>0.74</v>
      </c>
      <c r="I43">
        <v>10</v>
      </c>
      <c r="J43">
        <v>271.95</v>
      </c>
      <c r="K43">
        <v>59.19</v>
      </c>
      <c r="L43">
        <v>11.25</v>
      </c>
      <c r="M43">
        <v>8</v>
      </c>
      <c r="N43">
        <v>71.5</v>
      </c>
      <c r="O43">
        <v>33774.23</v>
      </c>
      <c r="P43">
        <v>134.52</v>
      </c>
      <c r="Q43">
        <v>453.23</v>
      </c>
      <c r="R43">
        <v>37.09</v>
      </c>
      <c r="S43">
        <v>28.65</v>
      </c>
      <c r="T43">
        <v>3501.28</v>
      </c>
      <c r="U43">
        <v>0.77</v>
      </c>
      <c r="V43">
        <v>0.91</v>
      </c>
      <c r="W43">
        <v>0.1</v>
      </c>
      <c r="X43">
        <v>0.21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8.176399999999999</v>
      </c>
      <c r="E44">
        <v>12.23</v>
      </c>
      <c r="F44">
        <v>8.94</v>
      </c>
      <c r="G44">
        <v>53.62</v>
      </c>
      <c r="H44">
        <v>0.75</v>
      </c>
      <c r="I44">
        <v>10</v>
      </c>
      <c r="J44">
        <v>272.43</v>
      </c>
      <c r="K44">
        <v>59.19</v>
      </c>
      <c r="L44">
        <v>11.5</v>
      </c>
      <c r="M44">
        <v>8</v>
      </c>
      <c r="N44">
        <v>71.73</v>
      </c>
      <c r="O44">
        <v>33833.57</v>
      </c>
      <c r="P44">
        <v>134.05</v>
      </c>
      <c r="Q44">
        <v>453.17</v>
      </c>
      <c r="R44">
        <v>37.66</v>
      </c>
      <c r="S44">
        <v>28.65</v>
      </c>
      <c r="T44">
        <v>3782.87</v>
      </c>
      <c r="U44">
        <v>0.76</v>
      </c>
      <c r="V44">
        <v>0.91</v>
      </c>
      <c r="W44">
        <v>0.09</v>
      </c>
      <c r="X44">
        <v>0.22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8.1213</v>
      </c>
      <c r="E45">
        <v>12.31</v>
      </c>
      <c r="F45">
        <v>9.02</v>
      </c>
      <c r="G45">
        <v>54.12</v>
      </c>
      <c r="H45">
        <v>0.77</v>
      </c>
      <c r="I45">
        <v>10</v>
      </c>
      <c r="J45">
        <v>272.91</v>
      </c>
      <c r="K45">
        <v>59.19</v>
      </c>
      <c r="L45">
        <v>11.75</v>
      </c>
      <c r="M45">
        <v>8</v>
      </c>
      <c r="N45">
        <v>71.95999999999999</v>
      </c>
      <c r="O45">
        <v>33892.87</v>
      </c>
      <c r="P45">
        <v>134.92</v>
      </c>
      <c r="Q45">
        <v>453.17</v>
      </c>
      <c r="R45">
        <v>40.62</v>
      </c>
      <c r="S45">
        <v>28.65</v>
      </c>
      <c r="T45">
        <v>5263.19</v>
      </c>
      <c r="U45">
        <v>0.71</v>
      </c>
      <c r="V45">
        <v>0.9</v>
      </c>
      <c r="W45">
        <v>0.09</v>
      </c>
      <c r="X45">
        <v>0.3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8.202500000000001</v>
      </c>
      <c r="E46">
        <v>12.19</v>
      </c>
      <c r="F46">
        <v>8.949999999999999</v>
      </c>
      <c r="G46">
        <v>59.64</v>
      </c>
      <c r="H46">
        <v>0.78</v>
      </c>
      <c r="I46">
        <v>9</v>
      </c>
      <c r="J46">
        <v>273.39</v>
      </c>
      <c r="K46">
        <v>59.19</v>
      </c>
      <c r="L46">
        <v>12</v>
      </c>
      <c r="M46">
        <v>7</v>
      </c>
      <c r="N46">
        <v>72.2</v>
      </c>
      <c r="O46">
        <v>33952.26</v>
      </c>
      <c r="P46">
        <v>133.41</v>
      </c>
      <c r="Q46">
        <v>453.18</v>
      </c>
      <c r="R46">
        <v>37.96</v>
      </c>
      <c r="S46">
        <v>28.65</v>
      </c>
      <c r="T46">
        <v>3941.72</v>
      </c>
      <c r="U46">
        <v>0.75</v>
      </c>
      <c r="V46">
        <v>0.91</v>
      </c>
      <c r="W46">
        <v>0.1</v>
      </c>
      <c r="X46">
        <v>0.23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8.195600000000001</v>
      </c>
      <c r="E47">
        <v>12.2</v>
      </c>
      <c r="F47">
        <v>8.960000000000001</v>
      </c>
      <c r="G47">
        <v>59.71</v>
      </c>
      <c r="H47">
        <v>0.8</v>
      </c>
      <c r="I47">
        <v>9</v>
      </c>
      <c r="J47">
        <v>273.87</v>
      </c>
      <c r="K47">
        <v>59.19</v>
      </c>
      <c r="L47">
        <v>12.25</v>
      </c>
      <c r="M47">
        <v>7</v>
      </c>
      <c r="N47">
        <v>72.43000000000001</v>
      </c>
      <c r="O47">
        <v>34011.74</v>
      </c>
      <c r="P47">
        <v>133.34</v>
      </c>
      <c r="Q47">
        <v>453.17</v>
      </c>
      <c r="R47">
        <v>38.41</v>
      </c>
      <c r="S47">
        <v>28.65</v>
      </c>
      <c r="T47">
        <v>4163.79</v>
      </c>
      <c r="U47">
        <v>0.75</v>
      </c>
      <c r="V47">
        <v>0.91</v>
      </c>
      <c r="W47">
        <v>0.09</v>
      </c>
      <c r="X47">
        <v>0.24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8.2003</v>
      </c>
      <c r="E48">
        <v>12.19</v>
      </c>
      <c r="F48">
        <v>8.949999999999999</v>
      </c>
      <c r="G48">
        <v>59.66</v>
      </c>
      <c r="H48">
        <v>0.8100000000000001</v>
      </c>
      <c r="I48">
        <v>9</v>
      </c>
      <c r="J48">
        <v>274.35</v>
      </c>
      <c r="K48">
        <v>59.19</v>
      </c>
      <c r="L48">
        <v>12.5</v>
      </c>
      <c r="M48">
        <v>7</v>
      </c>
      <c r="N48">
        <v>72.66</v>
      </c>
      <c r="O48">
        <v>34071.31</v>
      </c>
      <c r="P48">
        <v>133.41</v>
      </c>
      <c r="Q48">
        <v>453.18</v>
      </c>
      <c r="R48">
        <v>38.05</v>
      </c>
      <c r="S48">
        <v>28.65</v>
      </c>
      <c r="T48">
        <v>3985.9</v>
      </c>
      <c r="U48">
        <v>0.75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8.1937</v>
      </c>
      <c r="E49">
        <v>12.2</v>
      </c>
      <c r="F49">
        <v>8.960000000000001</v>
      </c>
      <c r="G49">
        <v>59.73</v>
      </c>
      <c r="H49">
        <v>0.83</v>
      </c>
      <c r="I49">
        <v>9</v>
      </c>
      <c r="J49">
        <v>274.84</v>
      </c>
      <c r="K49">
        <v>59.19</v>
      </c>
      <c r="L49">
        <v>12.75</v>
      </c>
      <c r="M49">
        <v>7</v>
      </c>
      <c r="N49">
        <v>72.89</v>
      </c>
      <c r="O49">
        <v>34130.98</v>
      </c>
      <c r="P49">
        <v>133.49</v>
      </c>
      <c r="Q49">
        <v>453.18</v>
      </c>
      <c r="R49">
        <v>38.39</v>
      </c>
      <c r="S49">
        <v>28.65</v>
      </c>
      <c r="T49">
        <v>4155.63</v>
      </c>
      <c r="U49">
        <v>0.75</v>
      </c>
      <c r="V49">
        <v>0.91</v>
      </c>
      <c r="W49">
        <v>0.1</v>
      </c>
      <c r="X49">
        <v>0.24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8.1995</v>
      </c>
      <c r="E50">
        <v>12.2</v>
      </c>
      <c r="F50">
        <v>8.949999999999999</v>
      </c>
      <c r="G50">
        <v>59.67</v>
      </c>
      <c r="H50">
        <v>0.84</v>
      </c>
      <c r="I50">
        <v>9</v>
      </c>
      <c r="J50">
        <v>275.32</v>
      </c>
      <c r="K50">
        <v>59.19</v>
      </c>
      <c r="L50">
        <v>13</v>
      </c>
      <c r="M50">
        <v>7</v>
      </c>
      <c r="N50">
        <v>73.13</v>
      </c>
      <c r="O50">
        <v>34190.73</v>
      </c>
      <c r="P50">
        <v>132.88</v>
      </c>
      <c r="Q50">
        <v>453.22</v>
      </c>
      <c r="R50">
        <v>38.18</v>
      </c>
      <c r="S50">
        <v>28.65</v>
      </c>
      <c r="T50">
        <v>4051.15</v>
      </c>
      <c r="U50">
        <v>0.75</v>
      </c>
      <c r="V50">
        <v>0.91</v>
      </c>
      <c r="W50">
        <v>0.09</v>
      </c>
      <c r="X50">
        <v>0.23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8.1958</v>
      </c>
      <c r="E51">
        <v>12.2</v>
      </c>
      <c r="F51">
        <v>8.960000000000001</v>
      </c>
      <c r="G51">
        <v>59.71</v>
      </c>
      <c r="H51">
        <v>0.86</v>
      </c>
      <c r="I51">
        <v>9</v>
      </c>
      <c r="J51">
        <v>275.81</v>
      </c>
      <c r="K51">
        <v>59.19</v>
      </c>
      <c r="L51">
        <v>13.25</v>
      </c>
      <c r="M51">
        <v>7</v>
      </c>
      <c r="N51">
        <v>73.36</v>
      </c>
      <c r="O51">
        <v>34250.57</v>
      </c>
      <c r="P51">
        <v>132.71</v>
      </c>
      <c r="Q51">
        <v>453.18</v>
      </c>
      <c r="R51">
        <v>38.29</v>
      </c>
      <c r="S51">
        <v>28.65</v>
      </c>
      <c r="T51">
        <v>4106.25</v>
      </c>
      <c r="U51">
        <v>0.75</v>
      </c>
      <c r="V51">
        <v>0.91</v>
      </c>
      <c r="W51">
        <v>0.1</v>
      </c>
      <c r="X51">
        <v>0.24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8.257099999999999</v>
      </c>
      <c r="E52">
        <v>12.11</v>
      </c>
      <c r="F52">
        <v>8.91</v>
      </c>
      <c r="G52">
        <v>66.86</v>
      </c>
      <c r="H52">
        <v>0.87</v>
      </c>
      <c r="I52">
        <v>8</v>
      </c>
      <c r="J52">
        <v>276.29</v>
      </c>
      <c r="K52">
        <v>59.19</v>
      </c>
      <c r="L52">
        <v>13.5</v>
      </c>
      <c r="M52">
        <v>6</v>
      </c>
      <c r="N52">
        <v>73.59999999999999</v>
      </c>
      <c r="O52">
        <v>34310.51</v>
      </c>
      <c r="P52">
        <v>131.29</v>
      </c>
      <c r="Q52">
        <v>453.17</v>
      </c>
      <c r="R52">
        <v>36.92</v>
      </c>
      <c r="S52">
        <v>28.65</v>
      </c>
      <c r="T52">
        <v>3423.78</v>
      </c>
      <c r="U52">
        <v>0.78</v>
      </c>
      <c r="V52">
        <v>0.91</v>
      </c>
      <c r="W52">
        <v>0.09</v>
      </c>
      <c r="X52">
        <v>0.19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8.2578</v>
      </c>
      <c r="E53">
        <v>12.11</v>
      </c>
      <c r="F53">
        <v>8.91</v>
      </c>
      <c r="G53">
        <v>66.84999999999999</v>
      </c>
      <c r="H53">
        <v>0.88</v>
      </c>
      <c r="I53">
        <v>8</v>
      </c>
      <c r="J53">
        <v>276.78</v>
      </c>
      <c r="K53">
        <v>59.19</v>
      </c>
      <c r="L53">
        <v>13.75</v>
      </c>
      <c r="M53">
        <v>6</v>
      </c>
      <c r="N53">
        <v>73.84</v>
      </c>
      <c r="O53">
        <v>34370.54</v>
      </c>
      <c r="P53">
        <v>131.31</v>
      </c>
      <c r="Q53">
        <v>453.17</v>
      </c>
      <c r="R53">
        <v>36.96</v>
      </c>
      <c r="S53">
        <v>28.65</v>
      </c>
      <c r="T53">
        <v>3446.69</v>
      </c>
      <c r="U53">
        <v>0.78</v>
      </c>
      <c r="V53">
        <v>0.91</v>
      </c>
      <c r="W53">
        <v>0.09</v>
      </c>
      <c r="X53">
        <v>0.19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8.257400000000001</v>
      </c>
      <c r="E54">
        <v>12.11</v>
      </c>
      <c r="F54">
        <v>8.91</v>
      </c>
      <c r="G54">
        <v>66.86</v>
      </c>
      <c r="H54">
        <v>0.9</v>
      </c>
      <c r="I54">
        <v>8</v>
      </c>
      <c r="J54">
        <v>277.27</v>
      </c>
      <c r="K54">
        <v>59.19</v>
      </c>
      <c r="L54">
        <v>14</v>
      </c>
      <c r="M54">
        <v>6</v>
      </c>
      <c r="N54">
        <v>74.06999999999999</v>
      </c>
      <c r="O54">
        <v>34430.66</v>
      </c>
      <c r="P54">
        <v>130.74</v>
      </c>
      <c r="Q54">
        <v>453.17</v>
      </c>
      <c r="R54">
        <v>36.9</v>
      </c>
      <c r="S54">
        <v>28.65</v>
      </c>
      <c r="T54">
        <v>3415.83</v>
      </c>
      <c r="U54">
        <v>0.78</v>
      </c>
      <c r="V54">
        <v>0.91</v>
      </c>
      <c r="W54">
        <v>0.09</v>
      </c>
      <c r="X54">
        <v>0.19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8.2597</v>
      </c>
      <c r="E55">
        <v>12.11</v>
      </c>
      <c r="F55">
        <v>8.91</v>
      </c>
      <c r="G55">
        <v>66.83</v>
      </c>
      <c r="H55">
        <v>0.91</v>
      </c>
      <c r="I55">
        <v>8</v>
      </c>
      <c r="J55">
        <v>277.76</v>
      </c>
      <c r="K55">
        <v>59.19</v>
      </c>
      <c r="L55">
        <v>14.25</v>
      </c>
      <c r="M55">
        <v>6</v>
      </c>
      <c r="N55">
        <v>74.31</v>
      </c>
      <c r="O55">
        <v>34490.87</v>
      </c>
      <c r="P55">
        <v>130.77</v>
      </c>
      <c r="Q55">
        <v>453.17</v>
      </c>
      <c r="R55">
        <v>36.78</v>
      </c>
      <c r="S55">
        <v>28.65</v>
      </c>
      <c r="T55">
        <v>3352.82</v>
      </c>
      <c r="U55">
        <v>0.78</v>
      </c>
      <c r="V55">
        <v>0.91</v>
      </c>
      <c r="W55">
        <v>0.09</v>
      </c>
      <c r="X55">
        <v>0.19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8.2818</v>
      </c>
      <c r="E56">
        <v>12.07</v>
      </c>
      <c r="F56">
        <v>8.880000000000001</v>
      </c>
      <c r="G56">
        <v>66.59</v>
      </c>
      <c r="H56">
        <v>0.93</v>
      </c>
      <c r="I56">
        <v>8</v>
      </c>
      <c r="J56">
        <v>278.25</v>
      </c>
      <c r="K56">
        <v>59.19</v>
      </c>
      <c r="L56">
        <v>14.5</v>
      </c>
      <c r="M56">
        <v>6</v>
      </c>
      <c r="N56">
        <v>74.55</v>
      </c>
      <c r="O56">
        <v>34551.18</v>
      </c>
      <c r="P56">
        <v>129.7</v>
      </c>
      <c r="Q56">
        <v>453.17</v>
      </c>
      <c r="R56">
        <v>35.55</v>
      </c>
      <c r="S56">
        <v>28.65</v>
      </c>
      <c r="T56">
        <v>2741.94</v>
      </c>
      <c r="U56">
        <v>0.8100000000000001</v>
      </c>
      <c r="V56">
        <v>0.92</v>
      </c>
      <c r="W56">
        <v>0.1</v>
      </c>
      <c r="X56">
        <v>0.16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8.282299999999999</v>
      </c>
      <c r="E57">
        <v>12.07</v>
      </c>
      <c r="F57">
        <v>8.880000000000001</v>
      </c>
      <c r="G57">
        <v>66.58</v>
      </c>
      <c r="H57">
        <v>0.9399999999999999</v>
      </c>
      <c r="I57">
        <v>8</v>
      </c>
      <c r="J57">
        <v>278.74</v>
      </c>
      <c r="K57">
        <v>59.19</v>
      </c>
      <c r="L57">
        <v>14.75</v>
      </c>
      <c r="M57">
        <v>6</v>
      </c>
      <c r="N57">
        <v>74.79000000000001</v>
      </c>
      <c r="O57">
        <v>34611.59</v>
      </c>
      <c r="P57">
        <v>129.45</v>
      </c>
      <c r="Q57">
        <v>453.17</v>
      </c>
      <c r="R57">
        <v>35.76</v>
      </c>
      <c r="S57">
        <v>28.65</v>
      </c>
      <c r="T57">
        <v>2847.01</v>
      </c>
      <c r="U57">
        <v>0.8</v>
      </c>
      <c r="V57">
        <v>0.92</v>
      </c>
      <c r="W57">
        <v>0.09</v>
      </c>
      <c r="X57">
        <v>0.16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8.246700000000001</v>
      </c>
      <c r="E58">
        <v>12.13</v>
      </c>
      <c r="F58">
        <v>8.93</v>
      </c>
      <c r="G58">
        <v>66.97</v>
      </c>
      <c r="H58">
        <v>0.96</v>
      </c>
      <c r="I58">
        <v>8</v>
      </c>
      <c r="J58">
        <v>279.23</v>
      </c>
      <c r="K58">
        <v>59.19</v>
      </c>
      <c r="L58">
        <v>15</v>
      </c>
      <c r="M58">
        <v>6</v>
      </c>
      <c r="N58">
        <v>75.03</v>
      </c>
      <c r="O58">
        <v>34672.08</v>
      </c>
      <c r="P58">
        <v>129.85</v>
      </c>
      <c r="Q58">
        <v>453.2</v>
      </c>
      <c r="R58">
        <v>37.59</v>
      </c>
      <c r="S58">
        <v>28.65</v>
      </c>
      <c r="T58">
        <v>3758.48</v>
      </c>
      <c r="U58">
        <v>0.76</v>
      </c>
      <c r="V58">
        <v>0.91</v>
      </c>
      <c r="W58">
        <v>0.09</v>
      </c>
      <c r="X58">
        <v>0.21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8.241899999999999</v>
      </c>
      <c r="E59">
        <v>12.13</v>
      </c>
      <c r="F59">
        <v>8.94</v>
      </c>
      <c r="G59">
        <v>67.03</v>
      </c>
      <c r="H59">
        <v>0.97</v>
      </c>
      <c r="I59">
        <v>8</v>
      </c>
      <c r="J59">
        <v>279.72</v>
      </c>
      <c r="K59">
        <v>59.19</v>
      </c>
      <c r="L59">
        <v>15.25</v>
      </c>
      <c r="M59">
        <v>6</v>
      </c>
      <c r="N59">
        <v>75.27</v>
      </c>
      <c r="O59">
        <v>34732.68</v>
      </c>
      <c r="P59">
        <v>129.76</v>
      </c>
      <c r="Q59">
        <v>453.18</v>
      </c>
      <c r="R59">
        <v>37.76</v>
      </c>
      <c r="S59">
        <v>28.65</v>
      </c>
      <c r="T59">
        <v>3843.24</v>
      </c>
      <c r="U59">
        <v>0.76</v>
      </c>
      <c r="V59">
        <v>0.91</v>
      </c>
      <c r="W59">
        <v>0.09</v>
      </c>
      <c r="X59">
        <v>0.22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8.3066</v>
      </c>
      <c r="E60">
        <v>12.04</v>
      </c>
      <c r="F60">
        <v>8.890000000000001</v>
      </c>
      <c r="G60">
        <v>76.20999999999999</v>
      </c>
      <c r="H60">
        <v>0.98</v>
      </c>
      <c r="I60">
        <v>7</v>
      </c>
      <c r="J60">
        <v>280.21</v>
      </c>
      <c r="K60">
        <v>59.19</v>
      </c>
      <c r="L60">
        <v>15.5</v>
      </c>
      <c r="M60">
        <v>5</v>
      </c>
      <c r="N60">
        <v>75.52</v>
      </c>
      <c r="O60">
        <v>34793.36</v>
      </c>
      <c r="P60">
        <v>128.79</v>
      </c>
      <c r="Q60">
        <v>453.17</v>
      </c>
      <c r="R60">
        <v>36.22</v>
      </c>
      <c r="S60">
        <v>28.65</v>
      </c>
      <c r="T60">
        <v>3078.35</v>
      </c>
      <c r="U60">
        <v>0.79</v>
      </c>
      <c r="V60">
        <v>0.91</v>
      </c>
      <c r="W60">
        <v>0.09</v>
      </c>
      <c r="X60">
        <v>0.17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8.3058</v>
      </c>
      <c r="E61">
        <v>12.04</v>
      </c>
      <c r="F61">
        <v>8.890000000000001</v>
      </c>
      <c r="G61">
        <v>76.22</v>
      </c>
      <c r="H61">
        <v>1</v>
      </c>
      <c r="I61">
        <v>7</v>
      </c>
      <c r="J61">
        <v>280.7</v>
      </c>
      <c r="K61">
        <v>59.19</v>
      </c>
      <c r="L61">
        <v>15.75</v>
      </c>
      <c r="M61">
        <v>5</v>
      </c>
      <c r="N61">
        <v>75.76000000000001</v>
      </c>
      <c r="O61">
        <v>34854.15</v>
      </c>
      <c r="P61">
        <v>128.74</v>
      </c>
      <c r="Q61">
        <v>453.17</v>
      </c>
      <c r="R61">
        <v>36.22</v>
      </c>
      <c r="S61">
        <v>28.65</v>
      </c>
      <c r="T61">
        <v>3082.3</v>
      </c>
      <c r="U61">
        <v>0.79</v>
      </c>
      <c r="V61">
        <v>0.91</v>
      </c>
      <c r="W61">
        <v>0.09</v>
      </c>
      <c r="X61">
        <v>0.17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8.3072</v>
      </c>
      <c r="E62">
        <v>12.04</v>
      </c>
      <c r="F62">
        <v>8.890000000000001</v>
      </c>
      <c r="G62">
        <v>76.2</v>
      </c>
      <c r="H62">
        <v>1.01</v>
      </c>
      <c r="I62">
        <v>7</v>
      </c>
      <c r="J62">
        <v>281.2</v>
      </c>
      <c r="K62">
        <v>59.19</v>
      </c>
      <c r="L62">
        <v>16</v>
      </c>
      <c r="M62">
        <v>5</v>
      </c>
      <c r="N62">
        <v>76</v>
      </c>
      <c r="O62">
        <v>34915.03</v>
      </c>
      <c r="P62">
        <v>128.87</v>
      </c>
      <c r="Q62">
        <v>453.17</v>
      </c>
      <c r="R62">
        <v>36.15</v>
      </c>
      <c r="S62">
        <v>28.65</v>
      </c>
      <c r="T62">
        <v>3044.65</v>
      </c>
      <c r="U62">
        <v>0.79</v>
      </c>
      <c r="V62">
        <v>0.91</v>
      </c>
      <c r="W62">
        <v>0.09</v>
      </c>
      <c r="X62">
        <v>0.17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8.302</v>
      </c>
      <c r="E63">
        <v>12.05</v>
      </c>
      <c r="F63">
        <v>8.9</v>
      </c>
      <c r="G63">
        <v>76.27</v>
      </c>
      <c r="H63">
        <v>1.03</v>
      </c>
      <c r="I63">
        <v>7</v>
      </c>
      <c r="J63">
        <v>281.69</v>
      </c>
      <c r="K63">
        <v>59.19</v>
      </c>
      <c r="L63">
        <v>16.25</v>
      </c>
      <c r="M63">
        <v>5</v>
      </c>
      <c r="N63">
        <v>76.25</v>
      </c>
      <c r="O63">
        <v>34976</v>
      </c>
      <c r="P63">
        <v>128.65</v>
      </c>
      <c r="Q63">
        <v>453.18</v>
      </c>
      <c r="R63">
        <v>36.46</v>
      </c>
      <c r="S63">
        <v>28.65</v>
      </c>
      <c r="T63">
        <v>3199.36</v>
      </c>
      <c r="U63">
        <v>0.79</v>
      </c>
      <c r="V63">
        <v>0.91</v>
      </c>
      <c r="W63">
        <v>0.09</v>
      </c>
      <c r="X63">
        <v>0.18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8.309699999999999</v>
      </c>
      <c r="E64">
        <v>12.03</v>
      </c>
      <c r="F64">
        <v>8.890000000000001</v>
      </c>
      <c r="G64">
        <v>76.17</v>
      </c>
      <c r="H64">
        <v>1.04</v>
      </c>
      <c r="I64">
        <v>7</v>
      </c>
      <c r="J64">
        <v>282.19</v>
      </c>
      <c r="K64">
        <v>59.19</v>
      </c>
      <c r="L64">
        <v>16.5</v>
      </c>
      <c r="M64">
        <v>5</v>
      </c>
      <c r="N64">
        <v>76.48999999999999</v>
      </c>
      <c r="O64">
        <v>35037.08</v>
      </c>
      <c r="P64">
        <v>128.01</v>
      </c>
      <c r="Q64">
        <v>453.17</v>
      </c>
      <c r="R64">
        <v>35.97</v>
      </c>
      <c r="S64">
        <v>28.65</v>
      </c>
      <c r="T64">
        <v>2953.5</v>
      </c>
      <c r="U64">
        <v>0.8</v>
      </c>
      <c r="V64">
        <v>0.91</v>
      </c>
      <c r="W64">
        <v>0.09</v>
      </c>
      <c r="X64">
        <v>0.17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8.3078</v>
      </c>
      <c r="E65">
        <v>12.04</v>
      </c>
      <c r="F65">
        <v>8.890000000000001</v>
      </c>
      <c r="G65">
        <v>76.2</v>
      </c>
      <c r="H65">
        <v>1.06</v>
      </c>
      <c r="I65">
        <v>7</v>
      </c>
      <c r="J65">
        <v>282.68</v>
      </c>
      <c r="K65">
        <v>59.19</v>
      </c>
      <c r="L65">
        <v>16.75</v>
      </c>
      <c r="M65">
        <v>5</v>
      </c>
      <c r="N65">
        <v>76.73999999999999</v>
      </c>
      <c r="O65">
        <v>35098.25</v>
      </c>
      <c r="P65">
        <v>127.95</v>
      </c>
      <c r="Q65">
        <v>453.17</v>
      </c>
      <c r="R65">
        <v>36.16</v>
      </c>
      <c r="S65">
        <v>28.65</v>
      </c>
      <c r="T65">
        <v>3049.16</v>
      </c>
      <c r="U65">
        <v>0.79</v>
      </c>
      <c r="V65">
        <v>0.91</v>
      </c>
      <c r="W65">
        <v>0.09</v>
      </c>
      <c r="X65">
        <v>0.17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8.3033</v>
      </c>
      <c r="E66">
        <v>12.04</v>
      </c>
      <c r="F66">
        <v>8.9</v>
      </c>
      <c r="G66">
        <v>76.25</v>
      </c>
      <c r="H66">
        <v>1.07</v>
      </c>
      <c r="I66">
        <v>7</v>
      </c>
      <c r="J66">
        <v>283.18</v>
      </c>
      <c r="K66">
        <v>59.19</v>
      </c>
      <c r="L66">
        <v>17</v>
      </c>
      <c r="M66">
        <v>5</v>
      </c>
      <c r="N66">
        <v>76.98</v>
      </c>
      <c r="O66">
        <v>35159.52</v>
      </c>
      <c r="P66">
        <v>127.6</v>
      </c>
      <c r="Q66">
        <v>453.17</v>
      </c>
      <c r="R66">
        <v>36.33</v>
      </c>
      <c r="S66">
        <v>28.65</v>
      </c>
      <c r="T66">
        <v>3133.03</v>
      </c>
      <c r="U66">
        <v>0.79</v>
      </c>
      <c r="V66">
        <v>0.91</v>
      </c>
      <c r="W66">
        <v>0.09</v>
      </c>
      <c r="X66">
        <v>0.18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8.311999999999999</v>
      </c>
      <c r="E67">
        <v>12.03</v>
      </c>
      <c r="F67">
        <v>8.880000000000001</v>
      </c>
      <c r="G67">
        <v>76.15000000000001</v>
      </c>
      <c r="H67">
        <v>1.08</v>
      </c>
      <c r="I67">
        <v>7</v>
      </c>
      <c r="J67">
        <v>283.68</v>
      </c>
      <c r="K67">
        <v>59.19</v>
      </c>
      <c r="L67">
        <v>17.25</v>
      </c>
      <c r="M67">
        <v>5</v>
      </c>
      <c r="N67">
        <v>77.23</v>
      </c>
      <c r="O67">
        <v>35220.89</v>
      </c>
      <c r="P67">
        <v>126.47</v>
      </c>
      <c r="Q67">
        <v>453.2</v>
      </c>
      <c r="R67">
        <v>35.88</v>
      </c>
      <c r="S67">
        <v>28.65</v>
      </c>
      <c r="T67">
        <v>2909.37</v>
      </c>
      <c r="U67">
        <v>0.8</v>
      </c>
      <c r="V67">
        <v>0.91</v>
      </c>
      <c r="W67">
        <v>0.09</v>
      </c>
      <c r="X67">
        <v>0.16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8.3208</v>
      </c>
      <c r="E68">
        <v>12.02</v>
      </c>
      <c r="F68">
        <v>8.869999999999999</v>
      </c>
      <c r="G68">
        <v>76.04000000000001</v>
      </c>
      <c r="H68">
        <v>1.1</v>
      </c>
      <c r="I68">
        <v>7</v>
      </c>
      <c r="J68">
        <v>284.17</v>
      </c>
      <c r="K68">
        <v>59.19</v>
      </c>
      <c r="L68">
        <v>17.5</v>
      </c>
      <c r="M68">
        <v>5</v>
      </c>
      <c r="N68">
        <v>77.48</v>
      </c>
      <c r="O68">
        <v>35282.36</v>
      </c>
      <c r="P68">
        <v>125.49</v>
      </c>
      <c r="Q68">
        <v>453.17</v>
      </c>
      <c r="R68">
        <v>35.33</v>
      </c>
      <c r="S68">
        <v>28.65</v>
      </c>
      <c r="T68">
        <v>2635.79</v>
      </c>
      <c r="U68">
        <v>0.8100000000000001</v>
      </c>
      <c r="V68">
        <v>0.92</v>
      </c>
      <c r="W68">
        <v>0.1</v>
      </c>
      <c r="X68">
        <v>0.15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8.387700000000001</v>
      </c>
      <c r="E69">
        <v>11.92</v>
      </c>
      <c r="F69">
        <v>8.82</v>
      </c>
      <c r="G69">
        <v>88.23999999999999</v>
      </c>
      <c r="H69">
        <v>1.11</v>
      </c>
      <c r="I69">
        <v>6</v>
      </c>
      <c r="J69">
        <v>284.67</v>
      </c>
      <c r="K69">
        <v>59.19</v>
      </c>
      <c r="L69">
        <v>17.75</v>
      </c>
      <c r="M69">
        <v>4</v>
      </c>
      <c r="N69">
        <v>77.73</v>
      </c>
      <c r="O69">
        <v>35343.92</v>
      </c>
      <c r="P69">
        <v>124.02</v>
      </c>
      <c r="Q69">
        <v>453.27</v>
      </c>
      <c r="R69">
        <v>33.95</v>
      </c>
      <c r="S69">
        <v>28.65</v>
      </c>
      <c r="T69">
        <v>1951.77</v>
      </c>
      <c r="U69">
        <v>0.84</v>
      </c>
      <c r="V69">
        <v>0.92</v>
      </c>
      <c r="W69">
        <v>0.09</v>
      </c>
      <c r="X69">
        <v>0.1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8.3666</v>
      </c>
      <c r="E70">
        <v>11.95</v>
      </c>
      <c r="F70">
        <v>8.85</v>
      </c>
      <c r="G70">
        <v>88.54000000000001</v>
      </c>
      <c r="H70">
        <v>1.12</v>
      </c>
      <c r="I70">
        <v>6</v>
      </c>
      <c r="J70">
        <v>285.17</v>
      </c>
      <c r="K70">
        <v>59.19</v>
      </c>
      <c r="L70">
        <v>18</v>
      </c>
      <c r="M70">
        <v>4</v>
      </c>
      <c r="N70">
        <v>77.98</v>
      </c>
      <c r="O70">
        <v>35405.59</v>
      </c>
      <c r="P70">
        <v>124.44</v>
      </c>
      <c r="Q70">
        <v>453.17</v>
      </c>
      <c r="R70">
        <v>35.02</v>
      </c>
      <c r="S70">
        <v>28.65</v>
      </c>
      <c r="T70">
        <v>2483.35</v>
      </c>
      <c r="U70">
        <v>0.82</v>
      </c>
      <c r="V70">
        <v>0.92</v>
      </c>
      <c r="W70">
        <v>0.09</v>
      </c>
      <c r="X70">
        <v>0.13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8.3558</v>
      </c>
      <c r="E71">
        <v>11.97</v>
      </c>
      <c r="F71">
        <v>8.869999999999999</v>
      </c>
      <c r="G71">
        <v>88.69</v>
      </c>
      <c r="H71">
        <v>1.14</v>
      </c>
      <c r="I71">
        <v>6</v>
      </c>
      <c r="J71">
        <v>285.67</v>
      </c>
      <c r="K71">
        <v>59.19</v>
      </c>
      <c r="L71">
        <v>18.25</v>
      </c>
      <c r="M71">
        <v>4</v>
      </c>
      <c r="N71">
        <v>78.23</v>
      </c>
      <c r="O71">
        <v>35467.36</v>
      </c>
      <c r="P71">
        <v>124.59</v>
      </c>
      <c r="Q71">
        <v>453.17</v>
      </c>
      <c r="R71">
        <v>35.5</v>
      </c>
      <c r="S71">
        <v>28.65</v>
      </c>
      <c r="T71">
        <v>2726.58</v>
      </c>
      <c r="U71">
        <v>0.8100000000000001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8.366099999999999</v>
      </c>
      <c r="E72">
        <v>11.95</v>
      </c>
      <c r="F72">
        <v>8.85</v>
      </c>
      <c r="G72">
        <v>88.55</v>
      </c>
      <c r="H72">
        <v>1.15</v>
      </c>
      <c r="I72">
        <v>6</v>
      </c>
      <c r="J72">
        <v>286.18</v>
      </c>
      <c r="K72">
        <v>59.19</v>
      </c>
      <c r="L72">
        <v>18.5</v>
      </c>
      <c r="M72">
        <v>4</v>
      </c>
      <c r="N72">
        <v>78.48</v>
      </c>
      <c r="O72">
        <v>35529.23</v>
      </c>
      <c r="P72">
        <v>124.53</v>
      </c>
      <c r="Q72">
        <v>453.17</v>
      </c>
      <c r="R72">
        <v>34.98</v>
      </c>
      <c r="S72">
        <v>28.65</v>
      </c>
      <c r="T72">
        <v>2467.18</v>
      </c>
      <c r="U72">
        <v>0.82</v>
      </c>
      <c r="V72">
        <v>0.92</v>
      </c>
      <c r="W72">
        <v>0.09</v>
      </c>
      <c r="X72">
        <v>0.13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8.359999999999999</v>
      </c>
      <c r="E73">
        <v>11.96</v>
      </c>
      <c r="F73">
        <v>8.859999999999999</v>
      </c>
      <c r="G73">
        <v>88.63</v>
      </c>
      <c r="H73">
        <v>1.16</v>
      </c>
      <c r="I73">
        <v>6</v>
      </c>
      <c r="J73">
        <v>286.68</v>
      </c>
      <c r="K73">
        <v>59.19</v>
      </c>
      <c r="L73">
        <v>18.75</v>
      </c>
      <c r="M73">
        <v>4</v>
      </c>
      <c r="N73">
        <v>78.73999999999999</v>
      </c>
      <c r="O73">
        <v>35591.33</v>
      </c>
      <c r="P73">
        <v>124.15</v>
      </c>
      <c r="Q73">
        <v>453.17</v>
      </c>
      <c r="R73">
        <v>35.33</v>
      </c>
      <c r="S73">
        <v>28.65</v>
      </c>
      <c r="T73">
        <v>2637.7</v>
      </c>
      <c r="U73">
        <v>0.8100000000000001</v>
      </c>
      <c r="V73">
        <v>0.92</v>
      </c>
      <c r="W73">
        <v>0.09</v>
      </c>
      <c r="X73">
        <v>0.14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8.3597</v>
      </c>
      <c r="E74">
        <v>11.96</v>
      </c>
      <c r="F74">
        <v>8.859999999999999</v>
      </c>
      <c r="G74">
        <v>88.64</v>
      </c>
      <c r="H74">
        <v>1.18</v>
      </c>
      <c r="I74">
        <v>6</v>
      </c>
      <c r="J74">
        <v>287.18</v>
      </c>
      <c r="K74">
        <v>59.19</v>
      </c>
      <c r="L74">
        <v>19</v>
      </c>
      <c r="M74">
        <v>4</v>
      </c>
      <c r="N74">
        <v>78.98999999999999</v>
      </c>
      <c r="O74">
        <v>35653.4</v>
      </c>
      <c r="P74">
        <v>123.96</v>
      </c>
      <c r="Q74">
        <v>453.17</v>
      </c>
      <c r="R74">
        <v>35.3</v>
      </c>
      <c r="S74">
        <v>28.65</v>
      </c>
      <c r="T74">
        <v>2626.03</v>
      </c>
      <c r="U74">
        <v>0.8100000000000001</v>
      </c>
      <c r="V74">
        <v>0.92</v>
      </c>
      <c r="W74">
        <v>0.09</v>
      </c>
      <c r="X74">
        <v>0.14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8.3606</v>
      </c>
      <c r="E75">
        <v>11.96</v>
      </c>
      <c r="F75">
        <v>8.859999999999999</v>
      </c>
      <c r="G75">
        <v>88.62</v>
      </c>
      <c r="H75">
        <v>1.19</v>
      </c>
      <c r="I75">
        <v>6</v>
      </c>
      <c r="J75">
        <v>287.69</v>
      </c>
      <c r="K75">
        <v>59.19</v>
      </c>
      <c r="L75">
        <v>19.25</v>
      </c>
      <c r="M75">
        <v>4</v>
      </c>
      <c r="N75">
        <v>79.23999999999999</v>
      </c>
      <c r="O75">
        <v>35715.58</v>
      </c>
      <c r="P75">
        <v>123.88</v>
      </c>
      <c r="Q75">
        <v>453.19</v>
      </c>
      <c r="R75">
        <v>35.23</v>
      </c>
      <c r="S75">
        <v>28.65</v>
      </c>
      <c r="T75">
        <v>2589.52</v>
      </c>
      <c r="U75">
        <v>0.8100000000000001</v>
      </c>
      <c r="V75">
        <v>0.92</v>
      </c>
      <c r="W75">
        <v>0.09</v>
      </c>
      <c r="X75">
        <v>0.14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8.356199999999999</v>
      </c>
      <c r="E76">
        <v>11.97</v>
      </c>
      <c r="F76">
        <v>8.869999999999999</v>
      </c>
      <c r="G76">
        <v>88.69</v>
      </c>
      <c r="H76">
        <v>1.2</v>
      </c>
      <c r="I76">
        <v>6</v>
      </c>
      <c r="J76">
        <v>288.19</v>
      </c>
      <c r="K76">
        <v>59.19</v>
      </c>
      <c r="L76">
        <v>19.5</v>
      </c>
      <c r="M76">
        <v>4</v>
      </c>
      <c r="N76">
        <v>79.5</v>
      </c>
      <c r="O76">
        <v>35777.86</v>
      </c>
      <c r="P76">
        <v>123.27</v>
      </c>
      <c r="Q76">
        <v>453.17</v>
      </c>
      <c r="R76">
        <v>35.48</v>
      </c>
      <c r="S76">
        <v>28.65</v>
      </c>
      <c r="T76">
        <v>2715.75</v>
      </c>
      <c r="U76">
        <v>0.8100000000000001</v>
      </c>
      <c r="V76">
        <v>0.92</v>
      </c>
      <c r="W76">
        <v>0.09</v>
      </c>
      <c r="X76">
        <v>0.15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8.3606</v>
      </c>
      <c r="E77">
        <v>11.96</v>
      </c>
      <c r="F77">
        <v>8.859999999999999</v>
      </c>
      <c r="G77">
        <v>88.62</v>
      </c>
      <c r="H77">
        <v>1.22</v>
      </c>
      <c r="I77">
        <v>6</v>
      </c>
      <c r="J77">
        <v>288.7</v>
      </c>
      <c r="K77">
        <v>59.19</v>
      </c>
      <c r="L77">
        <v>19.75</v>
      </c>
      <c r="M77">
        <v>4</v>
      </c>
      <c r="N77">
        <v>79.75</v>
      </c>
      <c r="O77">
        <v>35840.25</v>
      </c>
      <c r="P77">
        <v>122.92</v>
      </c>
      <c r="Q77">
        <v>453.17</v>
      </c>
      <c r="R77">
        <v>35.26</v>
      </c>
      <c r="S77">
        <v>28.65</v>
      </c>
      <c r="T77">
        <v>2603.92</v>
      </c>
      <c r="U77">
        <v>0.8100000000000001</v>
      </c>
      <c r="V77">
        <v>0.92</v>
      </c>
      <c r="W77">
        <v>0.09</v>
      </c>
      <c r="X77">
        <v>0.14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8.363300000000001</v>
      </c>
      <c r="E78">
        <v>11.96</v>
      </c>
      <c r="F78">
        <v>8.859999999999999</v>
      </c>
      <c r="G78">
        <v>88.59</v>
      </c>
      <c r="H78">
        <v>1.23</v>
      </c>
      <c r="I78">
        <v>6</v>
      </c>
      <c r="J78">
        <v>289.2</v>
      </c>
      <c r="K78">
        <v>59.19</v>
      </c>
      <c r="L78">
        <v>20</v>
      </c>
      <c r="M78">
        <v>4</v>
      </c>
      <c r="N78">
        <v>80.01000000000001</v>
      </c>
      <c r="O78">
        <v>35902.74</v>
      </c>
      <c r="P78">
        <v>122.48</v>
      </c>
      <c r="Q78">
        <v>453.17</v>
      </c>
      <c r="R78">
        <v>35.05</v>
      </c>
      <c r="S78">
        <v>28.65</v>
      </c>
      <c r="T78">
        <v>2500.53</v>
      </c>
      <c r="U78">
        <v>0.82</v>
      </c>
      <c r="V78">
        <v>0.92</v>
      </c>
      <c r="W78">
        <v>0.09</v>
      </c>
      <c r="X78">
        <v>0.14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8.380100000000001</v>
      </c>
      <c r="E79">
        <v>11.93</v>
      </c>
      <c r="F79">
        <v>8.83</v>
      </c>
      <c r="G79">
        <v>88.34999999999999</v>
      </c>
      <c r="H79">
        <v>1.24</v>
      </c>
      <c r="I79">
        <v>6</v>
      </c>
      <c r="J79">
        <v>289.71</v>
      </c>
      <c r="K79">
        <v>59.19</v>
      </c>
      <c r="L79">
        <v>20.25</v>
      </c>
      <c r="M79">
        <v>4</v>
      </c>
      <c r="N79">
        <v>80.27</v>
      </c>
      <c r="O79">
        <v>35965.33</v>
      </c>
      <c r="P79">
        <v>121.19</v>
      </c>
      <c r="Q79">
        <v>453.17</v>
      </c>
      <c r="R79">
        <v>34.22</v>
      </c>
      <c r="S79">
        <v>28.65</v>
      </c>
      <c r="T79">
        <v>2084.18</v>
      </c>
      <c r="U79">
        <v>0.84</v>
      </c>
      <c r="V79">
        <v>0.92</v>
      </c>
      <c r="W79">
        <v>0.09</v>
      </c>
      <c r="X79">
        <v>0.11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8.379099999999999</v>
      </c>
      <c r="E80">
        <v>11.93</v>
      </c>
      <c r="F80">
        <v>8.84</v>
      </c>
      <c r="G80">
        <v>88.36</v>
      </c>
      <c r="H80">
        <v>1.26</v>
      </c>
      <c r="I80">
        <v>6</v>
      </c>
      <c r="J80">
        <v>290.22</v>
      </c>
      <c r="K80">
        <v>59.19</v>
      </c>
      <c r="L80">
        <v>20.5</v>
      </c>
      <c r="M80">
        <v>4</v>
      </c>
      <c r="N80">
        <v>80.53</v>
      </c>
      <c r="O80">
        <v>36028.03</v>
      </c>
      <c r="P80">
        <v>120.72</v>
      </c>
      <c r="Q80">
        <v>453.17</v>
      </c>
      <c r="R80">
        <v>34.42</v>
      </c>
      <c r="S80">
        <v>28.65</v>
      </c>
      <c r="T80">
        <v>2184.98</v>
      </c>
      <c r="U80">
        <v>0.83</v>
      </c>
      <c r="V80">
        <v>0.92</v>
      </c>
      <c r="W80">
        <v>0.09</v>
      </c>
      <c r="X80">
        <v>0.12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8.357100000000001</v>
      </c>
      <c r="E81">
        <v>11.97</v>
      </c>
      <c r="F81">
        <v>8.869999999999999</v>
      </c>
      <c r="G81">
        <v>88.67</v>
      </c>
      <c r="H81">
        <v>1.27</v>
      </c>
      <c r="I81">
        <v>6</v>
      </c>
      <c r="J81">
        <v>290.73</v>
      </c>
      <c r="K81">
        <v>59.19</v>
      </c>
      <c r="L81">
        <v>20.75</v>
      </c>
      <c r="M81">
        <v>4</v>
      </c>
      <c r="N81">
        <v>80.79000000000001</v>
      </c>
      <c r="O81">
        <v>36090.84</v>
      </c>
      <c r="P81">
        <v>120.53</v>
      </c>
      <c r="Q81">
        <v>453.2</v>
      </c>
      <c r="R81">
        <v>35.5</v>
      </c>
      <c r="S81">
        <v>28.65</v>
      </c>
      <c r="T81">
        <v>2722.92</v>
      </c>
      <c r="U81">
        <v>0.8100000000000001</v>
      </c>
      <c r="V81">
        <v>0.92</v>
      </c>
      <c r="W81">
        <v>0.09</v>
      </c>
      <c r="X81">
        <v>0.15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8.3507</v>
      </c>
      <c r="E82">
        <v>11.98</v>
      </c>
      <c r="F82">
        <v>8.880000000000001</v>
      </c>
      <c r="G82">
        <v>88.77</v>
      </c>
      <c r="H82">
        <v>1.28</v>
      </c>
      <c r="I82">
        <v>6</v>
      </c>
      <c r="J82">
        <v>291.24</v>
      </c>
      <c r="K82">
        <v>59.19</v>
      </c>
      <c r="L82">
        <v>21</v>
      </c>
      <c r="M82">
        <v>4</v>
      </c>
      <c r="N82">
        <v>81.05</v>
      </c>
      <c r="O82">
        <v>36153.75</v>
      </c>
      <c r="P82">
        <v>119.94</v>
      </c>
      <c r="Q82">
        <v>453.17</v>
      </c>
      <c r="R82">
        <v>35.73</v>
      </c>
      <c r="S82">
        <v>28.65</v>
      </c>
      <c r="T82">
        <v>2840.49</v>
      </c>
      <c r="U82">
        <v>0.8</v>
      </c>
      <c r="V82">
        <v>0.92</v>
      </c>
      <c r="W82">
        <v>0.09</v>
      </c>
      <c r="X82">
        <v>0.16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8.4201</v>
      </c>
      <c r="E83">
        <v>11.88</v>
      </c>
      <c r="F83">
        <v>8.83</v>
      </c>
      <c r="G83">
        <v>105.92</v>
      </c>
      <c r="H83">
        <v>1.3</v>
      </c>
      <c r="I83">
        <v>5</v>
      </c>
      <c r="J83">
        <v>291.75</v>
      </c>
      <c r="K83">
        <v>59.19</v>
      </c>
      <c r="L83">
        <v>21.25</v>
      </c>
      <c r="M83">
        <v>3</v>
      </c>
      <c r="N83">
        <v>81.31</v>
      </c>
      <c r="O83">
        <v>36216.77</v>
      </c>
      <c r="P83">
        <v>118.72</v>
      </c>
      <c r="Q83">
        <v>453.17</v>
      </c>
      <c r="R83">
        <v>34.04</v>
      </c>
      <c r="S83">
        <v>28.65</v>
      </c>
      <c r="T83">
        <v>2001.3</v>
      </c>
      <c r="U83">
        <v>0.84</v>
      </c>
      <c r="V83">
        <v>0.92</v>
      </c>
      <c r="W83">
        <v>0.09</v>
      </c>
      <c r="X83">
        <v>0.11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8.421799999999999</v>
      </c>
      <c r="E84">
        <v>11.87</v>
      </c>
      <c r="F84">
        <v>8.82</v>
      </c>
      <c r="G84">
        <v>105.89</v>
      </c>
      <c r="H84">
        <v>1.31</v>
      </c>
      <c r="I84">
        <v>5</v>
      </c>
      <c r="J84">
        <v>292.26</v>
      </c>
      <c r="K84">
        <v>59.19</v>
      </c>
      <c r="L84">
        <v>21.5</v>
      </c>
      <c r="M84">
        <v>3</v>
      </c>
      <c r="N84">
        <v>81.56999999999999</v>
      </c>
      <c r="O84">
        <v>36279.9</v>
      </c>
      <c r="P84">
        <v>118.64</v>
      </c>
      <c r="Q84">
        <v>453.17</v>
      </c>
      <c r="R84">
        <v>34.02</v>
      </c>
      <c r="S84">
        <v>28.65</v>
      </c>
      <c r="T84">
        <v>1989.32</v>
      </c>
      <c r="U84">
        <v>0.84</v>
      </c>
      <c r="V84">
        <v>0.92</v>
      </c>
      <c r="W84">
        <v>0.09</v>
      </c>
      <c r="X84">
        <v>0.1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8.414199999999999</v>
      </c>
      <c r="E85">
        <v>11.88</v>
      </c>
      <c r="F85">
        <v>8.84</v>
      </c>
      <c r="G85">
        <v>106.02</v>
      </c>
      <c r="H85">
        <v>1.32</v>
      </c>
      <c r="I85">
        <v>5</v>
      </c>
      <c r="J85">
        <v>292.77</v>
      </c>
      <c r="K85">
        <v>59.19</v>
      </c>
      <c r="L85">
        <v>21.75</v>
      </c>
      <c r="M85">
        <v>3</v>
      </c>
      <c r="N85">
        <v>81.83</v>
      </c>
      <c r="O85">
        <v>36343.13</v>
      </c>
      <c r="P85">
        <v>119.09</v>
      </c>
      <c r="Q85">
        <v>453.17</v>
      </c>
      <c r="R85">
        <v>34.39</v>
      </c>
      <c r="S85">
        <v>28.65</v>
      </c>
      <c r="T85">
        <v>2175.17</v>
      </c>
      <c r="U85">
        <v>0.83</v>
      </c>
      <c r="V85">
        <v>0.92</v>
      </c>
      <c r="W85">
        <v>0.09</v>
      </c>
      <c r="X85">
        <v>0.12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8.413600000000001</v>
      </c>
      <c r="E86">
        <v>11.89</v>
      </c>
      <c r="F86">
        <v>8.84</v>
      </c>
      <c r="G86">
        <v>106.03</v>
      </c>
      <c r="H86">
        <v>1.34</v>
      </c>
      <c r="I86">
        <v>5</v>
      </c>
      <c r="J86">
        <v>293.29</v>
      </c>
      <c r="K86">
        <v>59.19</v>
      </c>
      <c r="L86">
        <v>22</v>
      </c>
      <c r="M86">
        <v>3</v>
      </c>
      <c r="N86">
        <v>82.09</v>
      </c>
      <c r="O86">
        <v>36406.47</v>
      </c>
      <c r="P86">
        <v>119.24</v>
      </c>
      <c r="Q86">
        <v>453.17</v>
      </c>
      <c r="R86">
        <v>34.37</v>
      </c>
      <c r="S86">
        <v>28.65</v>
      </c>
      <c r="T86">
        <v>2165.66</v>
      </c>
      <c r="U86">
        <v>0.83</v>
      </c>
      <c r="V86">
        <v>0.92</v>
      </c>
      <c r="W86">
        <v>0.09</v>
      </c>
      <c r="X86">
        <v>0.12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8.418100000000001</v>
      </c>
      <c r="E87">
        <v>11.88</v>
      </c>
      <c r="F87">
        <v>8.83</v>
      </c>
      <c r="G87">
        <v>105.96</v>
      </c>
      <c r="H87">
        <v>1.35</v>
      </c>
      <c r="I87">
        <v>5</v>
      </c>
      <c r="J87">
        <v>293.8</v>
      </c>
      <c r="K87">
        <v>59.19</v>
      </c>
      <c r="L87">
        <v>22.25</v>
      </c>
      <c r="M87">
        <v>3</v>
      </c>
      <c r="N87">
        <v>82.36</v>
      </c>
      <c r="O87">
        <v>36469.92</v>
      </c>
      <c r="P87">
        <v>119.3</v>
      </c>
      <c r="Q87">
        <v>453.17</v>
      </c>
      <c r="R87">
        <v>34.17</v>
      </c>
      <c r="S87">
        <v>28.65</v>
      </c>
      <c r="T87">
        <v>2062.98</v>
      </c>
      <c r="U87">
        <v>0.84</v>
      </c>
      <c r="V87">
        <v>0.92</v>
      </c>
      <c r="W87">
        <v>0.09</v>
      </c>
      <c r="X87">
        <v>0.11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8.4191</v>
      </c>
      <c r="E88">
        <v>11.88</v>
      </c>
      <c r="F88">
        <v>8.83</v>
      </c>
      <c r="G88">
        <v>105.94</v>
      </c>
      <c r="H88">
        <v>1.36</v>
      </c>
      <c r="I88">
        <v>5</v>
      </c>
      <c r="J88">
        <v>294.32</v>
      </c>
      <c r="K88">
        <v>59.19</v>
      </c>
      <c r="L88">
        <v>22.5</v>
      </c>
      <c r="M88">
        <v>3</v>
      </c>
      <c r="N88">
        <v>82.62</v>
      </c>
      <c r="O88">
        <v>36533.49</v>
      </c>
      <c r="P88">
        <v>119.36</v>
      </c>
      <c r="Q88">
        <v>453.17</v>
      </c>
      <c r="R88">
        <v>34.09</v>
      </c>
      <c r="S88">
        <v>28.65</v>
      </c>
      <c r="T88">
        <v>2023.24</v>
      </c>
      <c r="U88">
        <v>0.84</v>
      </c>
      <c r="V88">
        <v>0.92</v>
      </c>
      <c r="W88">
        <v>0.09</v>
      </c>
      <c r="X88">
        <v>0.11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8.4238</v>
      </c>
      <c r="E89">
        <v>11.87</v>
      </c>
      <c r="F89">
        <v>8.82</v>
      </c>
      <c r="G89">
        <v>105.86</v>
      </c>
      <c r="H89">
        <v>1.37</v>
      </c>
      <c r="I89">
        <v>5</v>
      </c>
      <c r="J89">
        <v>294.83</v>
      </c>
      <c r="K89">
        <v>59.19</v>
      </c>
      <c r="L89">
        <v>22.75</v>
      </c>
      <c r="M89">
        <v>2</v>
      </c>
      <c r="N89">
        <v>82.89</v>
      </c>
      <c r="O89">
        <v>36597.16</v>
      </c>
      <c r="P89">
        <v>119.09</v>
      </c>
      <c r="Q89">
        <v>453.17</v>
      </c>
      <c r="R89">
        <v>33.79</v>
      </c>
      <c r="S89">
        <v>28.65</v>
      </c>
      <c r="T89">
        <v>1875.44</v>
      </c>
      <c r="U89">
        <v>0.85</v>
      </c>
      <c r="V89">
        <v>0.92</v>
      </c>
      <c r="W89">
        <v>0.09</v>
      </c>
      <c r="X89">
        <v>0.1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8.4331</v>
      </c>
      <c r="E90">
        <v>11.86</v>
      </c>
      <c r="F90">
        <v>8.81</v>
      </c>
      <c r="G90">
        <v>105.7</v>
      </c>
      <c r="H90">
        <v>1.39</v>
      </c>
      <c r="I90">
        <v>5</v>
      </c>
      <c r="J90">
        <v>295.35</v>
      </c>
      <c r="K90">
        <v>59.19</v>
      </c>
      <c r="L90">
        <v>23</v>
      </c>
      <c r="M90">
        <v>2</v>
      </c>
      <c r="N90">
        <v>83.16</v>
      </c>
      <c r="O90">
        <v>36660.94</v>
      </c>
      <c r="P90">
        <v>118.85</v>
      </c>
      <c r="Q90">
        <v>453.17</v>
      </c>
      <c r="R90">
        <v>33.34</v>
      </c>
      <c r="S90">
        <v>28.65</v>
      </c>
      <c r="T90">
        <v>1649.66</v>
      </c>
      <c r="U90">
        <v>0.86</v>
      </c>
      <c r="V90">
        <v>0.92</v>
      </c>
      <c r="W90">
        <v>0.09</v>
      </c>
      <c r="X90">
        <v>0.09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8.4337</v>
      </c>
      <c r="E91">
        <v>11.86</v>
      </c>
      <c r="F91">
        <v>8.81</v>
      </c>
      <c r="G91">
        <v>105.69</v>
      </c>
      <c r="H91">
        <v>1.4</v>
      </c>
      <c r="I91">
        <v>5</v>
      </c>
      <c r="J91">
        <v>295.87</v>
      </c>
      <c r="K91">
        <v>59.19</v>
      </c>
      <c r="L91">
        <v>23.25</v>
      </c>
      <c r="M91">
        <v>2</v>
      </c>
      <c r="N91">
        <v>83.43000000000001</v>
      </c>
      <c r="O91">
        <v>36724.83</v>
      </c>
      <c r="P91">
        <v>118.81</v>
      </c>
      <c r="Q91">
        <v>453.19</v>
      </c>
      <c r="R91">
        <v>33.34</v>
      </c>
      <c r="S91">
        <v>28.65</v>
      </c>
      <c r="T91">
        <v>1650.23</v>
      </c>
      <c r="U91">
        <v>0.86</v>
      </c>
      <c r="V91">
        <v>0.92</v>
      </c>
      <c r="W91">
        <v>0.09</v>
      </c>
      <c r="X91">
        <v>0.09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8.431699999999999</v>
      </c>
      <c r="E92">
        <v>11.86</v>
      </c>
      <c r="F92">
        <v>8.81</v>
      </c>
      <c r="G92">
        <v>105.73</v>
      </c>
      <c r="H92">
        <v>1.41</v>
      </c>
      <c r="I92">
        <v>5</v>
      </c>
      <c r="J92">
        <v>296.39</v>
      </c>
      <c r="K92">
        <v>59.19</v>
      </c>
      <c r="L92">
        <v>23.5</v>
      </c>
      <c r="M92">
        <v>1</v>
      </c>
      <c r="N92">
        <v>83.69</v>
      </c>
      <c r="O92">
        <v>36788.84</v>
      </c>
      <c r="P92">
        <v>118.97</v>
      </c>
      <c r="Q92">
        <v>453.19</v>
      </c>
      <c r="R92">
        <v>33.43</v>
      </c>
      <c r="S92">
        <v>28.65</v>
      </c>
      <c r="T92">
        <v>1693.86</v>
      </c>
      <c r="U92">
        <v>0.86</v>
      </c>
      <c r="V92">
        <v>0.92</v>
      </c>
      <c r="W92">
        <v>0.09</v>
      </c>
      <c r="X92">
        <v>0.09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8.430899999999999</v>
      </c>
      <c r="E93">
        <v>11.86</v>
      </c>
      <c r="F93">
        <v>8.81</v>
      </c>
      <c r="G93">
        <v>105.74</v>
      </c>
      <c r="H93">
        <v>1.42</v>
      </c>
      <c r="I93">
        <v>5</v>
      </c>
      <c r="J93">
        <v>296.91</v>
      </c>
      <c r="K93">
        <v>59.19</v>
      </c>
      <c r="L93">
        <v>23.75</v>
      </c>
      <c r="M93">
        <v>1</v>
      </c>
      <c r="N93">
        <v>83.95999999999999</v>
      </c>
      <c r="O93">
        <v>36852.96</v>
      </c>
      <c r="P93">
        <v>119.01</v>
      </c>
      <c r="Q93">
        <v>453.19</v>
      </c>
      <c r="R93">
        <v>33.49</v>
      </c>
      <c r="S93">
        <v>28.65</v>
      </c>
      <c r="T93">
        <v>1725.96</v>
      </c>
      <c r="U93">
        <v>0.86</v>
      </c>
      <c r="V93">
        <v>0.92</v>
      </c>
      <c r="W93">
        <v>0.09</v>
      </c>
      <c r="X93">
        <v>0.09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8.4283</v>
      </c>
      <c r="E94">
        <v>11.86</v>
      </c>
      <c r="F94">
        <v>8.82</v>
      </c>
      <c r="G94">
        <v>105.78</v>
      </c>
      <c r="H94">
        <v>1.44</v>
      </c>
      <c r="I94">
        <v>5</v>
      </c>
      <c r="J94">
        <v>297.43</v>
      </c>
      <c r="K94">
        <v>59.19</v>
      </c>
      <c r="L94">
        <v>24</v>
      </c>
      <c r="M94">
        <v>1</v>
      </c>
      <c r="N94">
        <v>84.23999999999999</v>
      </c>
      <c r="O94">
        <v>36917.19</v>
      </c>
      <c r="P94">
        <v>119.04</v>
      </c>
      <c r="Q94">
        <v>453.19</v>
      </c>
      <c r="R94">
        <v>33.6</v>
      </c>
      <c r="S94">
        <v>28.65</v>
      </c>
      <c r="T94">
        <v>1780</v>
      </c>
      <c r="U94">
        <v>0.85</v>
      </c>
      <c r="V94">
        <v>0.92</v>
      </c>
      <c r="W94">
        <v>0.09</v>
      </c>
      <c r="X94">
        <v>0.09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8.426399999999999</v>
      </c>
      <c r="E95">
        <v>11.87</v>
      </c>
      <c r="F95">
        <v>8.82</v>
      </c>
      <c r="G95">
        <v>105.82</v>
      </c>
      <c r="H95">
        <v>1.45</v>
      </c>
      <c r="I95">
        <v>5</v>
      </c>
      <c r="J95">
        <v>297.95</v>
      </c>
      <c r="K95">
        <v>59.19</v>
      </c>
      <c r="L95">
        <v>24.25</v>
      </c>
      <c r="M95">
        <v>0</v>
      </c>
      <c r="N95">
        <v>84.51000000000001</v>
      </c>
      <c r="O95">
        <v>36981.53</v>
      </c>
      <c r="P95">
        <v>119.2</v>
      </c>
      <c r="Q95">
        <v>453.19</v>
      </c>
      <c r="R95">
        <v>33.67</v>
      </c>
      <c r="S95">
        <v>28.65</v>
      </c>
      <c r="T95">
        <v>1817.49</v>
      </c>
      <c r="U95">
        <v>0.85</v>
      </c>
      <c r="V95">
        <v>0.92</v>
      </c>
      <c r="W95">
        <v>0.09</v>
      </c>
      <c r="X95">
        <v>0.1</v>
      </c>
      <c r="Y95">
        <v>1</v>
      </c>
      <c r="Z95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5.9085</v>
      </c>
      <c r="E2">
        <v>16.92</v>
      </c>
      <c r="F2">
        <v>11.62</v>
      </c>
      <c r="G2">
        <v>7.04</v>
      </c>
      <c r="H2">
        <v>0.12</v>
      </c>
      <c r="I2">
        <v>99</v>
      </c>
      <c r="J2">
        <v>150.44</v>
      </c>
      <c r="K2">
        <v>49.1</v>
      </c>
      <c r="L2">
        <v>1</v>
      </c>
      <c r="M2">
        <v>97</v>
      </c>
      <c r="N2">
        <v>25.34</v>
      </c>
      <c r="O2">
        <v>18787.76</v>
      </c>
      <c r="P2">
        <v>135.31</v>
      </c>
      <c r="Q2">
        <v>453.35</v>
      </c>
      <c r="R2">
        <v>125.4</v>
      </c>
      <c r="S2">
        <v>28.65</v>
      </c>
      <c r="T2">
        <v>47210.67</v>
      </c>
      <c r="U2">
        <v>0.23</v>
      </c>
      <c r="V2">
        <v>0.7</v>
      </c>
      <c r="W2">
        <v>0.24</v>
      </c>
      <c r="X2">
        <v>2.9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6.4919</v>
      </c>
      <c r="E3">
        <v>15.4</v>
      </c>
      <c r="F3">
        <v>10.87</v>
      </c>
      <c r="G3">
        <v>8.81</v>
      </c>
      <c r="H3">
        <v>0.15</v>
      </c>
      <c r="I3">
        <v>74</v>
      </c>
      <c r="J3">
        <v>150.78</v>
      </c>
      <c r="K3">
        <v>49.1</v>
      </c>
      <c r="L3">
        <v>1.25</v>
      </c>
      <c r="M3">
        <v>72</v>
      </c>
      <c r="N3">
        <v>25.44</v>
      </c>
      <c r="O3">
        <v>18830.65</v>
      </c>
      <c r="P3">
        <v>125.8</v>
      </c>
      <c r="Q3">
        <v>453.28</v>
      </c>
      <c r="R3">
        <v>100.67</v>
      </c>
      <c r="S3">
        <v>28.65</v>
      </c>
      <c r="T3">
        <v>34971.51</v>
      </c>
      <c r="U3">
        <v>0.28</v>
      </c>
      <c r="V3">
        <v>0.75</v>
      </c>
      <c r="W3">
        <v>0.2</v>
      </c>
      <c r="X3">
        <v>2.14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6.905</v>
      </c>
      <c r="E4">
        <v>14.48</v>
      </c>
      <c r="F4">
        <v>10.4</v>
      </c>
      <c r="G4">
        <v>10.58</v>
      </c>
      <c r="H4">
        <v>0.18</v>
      </c>
      <c r="I4">
        <v>59</v>
      </c>
      <c r="J4">
        <v>151.13</v>
      </c>
      <c r="K4">
        <v>49.1</v>
      </c>
      <c r="L4">
        <v>1.5</v>
      </c>
      <c r="M4">
        <v>57</v>
      </c>
      <c r="N4">
        <v>25.54</v>
      </c>
      <c r="O4">
        <v>18873.58</v>
      </c>
      <c r="P4">
        <v>119.79</v>
      </c>
      <c r="Q4">
        <v>453.23</v>
      </c>
      <c r="R4">
        <v>85.54000000000001</v>
      </c>
      <c r="S4">
        <v>28.65</v>
      </c>
      <c r="T4">
        <v>27480.16</v>
      </c>
      <c r="U4">
        <v>0.33</v>
      </c>
      <c r="V4">
        <v>0.78</v>
      </c>
      <c r="W4">
        <v>0.17</v>
      </c>
      <c r="X4">
        <v>1.68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7.211</v>
      </c>
      <c r="E5">
        <v>13.87</v>
      </c>
      <c r="F5">
        <v>10.09</v>
      </c>
      <c r="G5">
        <v>12.36</v>
      </c>
      <c r="H5">
        <v>0.2</v>
      </c>
      <c r="I5">
        <v>49</v>
      </c>
      <c r="J5">
        <v>151.48</v>
      </c>
      <c r="K5">
        <v>49.1</v>
      </c>
      <c r="L5">
        <v>1.75</v>
      </c>
      <c r="M5">
        <v>47</v>
      </c>
      <c r="N5">
        <v>25.64</v>
      </c>
      <c r="O5">
        <v>18916.54</v>
      </c>
      <c r="P5">
        <v>115.54</v>
      </c>
      <c r="Q5">
        <v>453.21</v>
      </c>
      <c r="R5">
        <v>75.34999999999999</v>
      </c>
      <c r="S5">
        <v>28.65</v>
      </c>
      <c r="T5">
        <v>22436.64</v>
      </c>
      <c r="U5">
        <v>0.38</v>
      </c>
      <c r="V5">
        <v>0.8100000000000001</v>
      </c>
      <c r="W5">
        <v>0.16</v>
      </c>
      <c r="X5">
        <v>1.37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7.4339</v>
      </c>
      <c r="E6">
        <v>13.45</v>
      </c>
      <c r="F6">
        <v>9.890000000000001</v>
      </c>
      <c r="G6">
        <v>14.13</v>
      </c>
      <c r="H6">
        <v>0.23</v>
      </c>
      <c r="I6">
        <v>42</v>
      </c>
      <c r="J6">
        <v>151.83</v>
      </c>
      <c r="K6">
        <v>49.1</v>
      </c>
      <c r="L6">
        <v>2</v>
      </c>
      <c r="M6">
        <v>40</v>
      </c>
      <c r="N6">
        <v>25.73</v>
      </c>
      <c r="O6">
        <v>18959.54</v>
      </c>
      <c r="P6">
        <v>112.54</v>
      </c>
      <c r="Q6">
        <v>453.18</v>
      </c>
      <c r="R6">
        <v>68.81</v>
      </c>
      <c r="S6">
        <v>28.65</v>
      </c>
      <c r="T6">
        <v>19202.43</v>
      </c>
      <c r="U6">
        <v>0.42</v>
      </c>
      <c r="V6">
        <v>0.82</v>
      </c>
      <c r="W6">
        <v>0.15</v>
      </c>
      <c r="X6">
        <v>1.17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7.6022</v>
      </c>
      <c r="E7">
        <v>13.15</v>
      </c>
      <c r="F7">
        <v>9.75</v>
      </c>
      <c r="G7">
        <v>15.81</v>
      </c>
      <c r="H7">
        <v>0.26</v>
      </c>
      <c r="I7">
        <v>37</v>
      </c>
      <c r="J7">
        <v>152.18</v>
      </c>
      <c r="K7">
        <v>49.1</v>
      </c>
      <c r="L7">
        <v>2.25</v>
      </c>
      <c r="M7">
        <v>35</v>
      </c>
      <c r="N7">
        <v>25.83</v>
      </c>
      <c r="O7">
        <v>19002.56</v>
      </c>
      <c r="P7">
        <v>110.26</v>
      </c>
      <c r="Q7">
        <v>453.19</v>
      </c>
      <c r="R7">
        <v>64.04000000000001</v>
      </c>
      <c r="S7">
        <v>28.65</v>
      </c>
      <c r="T7">
        <v>16837.78</v>
      </c>
      <c r="U7">
        <v>0.45</v>
      </c>
      <c r="V7">
        <v>0.83</v>
      </c>
      <c r="W7">
        <v>0.14</v>
      </c>
      <c r="X7">
        <v>1.03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7.7853</v>
      </c>
      <c r="E8">
        <v>12.84</v>
      </c>
      <c r="F8">
        <v>9.59</v>
      </c>
      <c r="G8">
        <v>17.98</v>
      </c>
      <c r="H8">
        <v>0.29</v>
      </c>
      <c r="I8">
        <v>32</v>
      </c>
      <c r="J8">
        <v>152.53</v>
      </c>
      <c r="K8">
        <v>49.1</v>
      </c>
      <c r="L8">
        <v>2.5</v>
      </c>
      <c r="M8">
        <v>30</v>
      </c>
      <c r="N8">
        <v>25.93</v>
      </c>
      <c r="O8">
        <v>19045.63</v>
      </c>
      <c r="P8">
        <v>107.86</v>
      </c>
      <c r="Q8">
        <v>453.22</v>
      </c>
      <c r="R8">
        <v>58.91</v>
      </c>
      <c r="S8">
        <v>28.65</v>
      </c>
      <c r="T8">
        <v>14300.45</v>
      </c>
      <c r="U8">
        <v>0.49</v>
      </c>
      <c r="V8">
        <v>0.85</v>
      </c>
      <c r="W8">
        <v>0.13</v>
      </c>
      <c r="X8">
        <v>0.87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7.9222</v>
      </c>
      <c r="E9">
        <v>12.62</v>
      </c>
      <c r="F9">
        <v>9.460000000000001</v>
      </c>
      <c r="G9">
        <v>19.57</v>
      </c>
      <c r="H9">
        <v>0.32</v>
      </c>
      <c r="I9">
        <v>29</v>
      </c>
      <c r="J9">
        <v>152.88</v>
      </c>
      <c r="K9">
        <v>49.1</v>
      </c>
      <c r="L9">
        <v>2.75</v>
      </c>
      <c r="M9">
        <v>27</v>
      </c>
      <c r="N9">
        <v>26.03</v>
      </c>
      <c r="O9">
        <v>19088.72</v>
      </c>
      <c r="P9">
        <v>105.86</v>
      </c>
      <c r="Q9">
        <v>453.18</v>
      </c>
      <c r="R9">
        <v>54.41</v>
      </c>
      <c r="S9">
        <v>28.65</v>
      </c>
      <c r="T9">
        <v>12066.81</v>
      </c>
      <c r="U9">
        <v>0.53</v>
      </c>
      <c r="V9">
        <v>0.86</v>
      </c>
      <c r="W9">
        <v>0.13</v>
      </c>
      <c r="X9">
        <v>0.74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8.030200000000001</v>
      </c>
      <c r="E10">
        <v>12.45</v>
      </c>
      <c r="F10">
        <v>9.380000000000001</v>
      </c>
      <c r="G10">
        <v>21.65</v>
      </c>
      <c r="H10">
        <v>0.35</v>
      </c>
      <c r="I10">
        <v>26</v>
      </c>
      <c r="J10">
        <v>153.23</v>
      </c>
      <c r="K10">
        <v>49.1</v>
      </c>
      <c r="L10">
        <v>3</v>
      </c>
      <c r="M10">
        <v>24</v>
      </c>
      <c r="N10">
        <v>26.13</v>
      </c>
      <c r="O10">
        <v>19131.85</v>
      </c>
      <c r="P10">
        <v>104.24</v>
      </c>
      <c r="Q10">
        <v>453.18</v>
      </c>
      <c r="R10">
        <v>52.63</v>
      </c>
      <c r="S10">
        <v>28.65</v>
      </c>
      <c r="T10">
        <v>11188.96</v>
      </c>
      <c r="U10">
        <v>0.54</v>
      </c>
      <c r="V10">
        <v>0.87</v>
      </c>
      <c r="W10">
        <v>0.11</v>
      </c>
      <c r="X10">
        <v>0.66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8.0504</v>
      </c>
      <c r="E11">
        <v>12.42</v>
      </c>
      <c r="F11">
        <v>9.41</v>
      </c>
      <c r="G11">
        <v>23.53</v>
      </c>
      <c r="H11">
        <v>0.37</v>
      </c>
      <c r="I11">
        <v>24</v>
      </c>
      <c r="J11">
        <v>153.58</v>
      </c>
      <c r="K11">
        <v>49.1</v>
      </c>
      <c r="L11">
        <v>3.25</v>
      </c>
      <c r="M11">
        <v>22</v>
      </c>
      <c r="N11">
        <v>26.23</v>
      </c>
      <c r="O11">
        <v>19175.02</v>
      </c>
      <c r="P11">
        <v>104.02</v>
      </c>
      <c r="Q11">
        <v>453.17</v>
      </c>
      <c r="R11">
        <v>53.25</v>
      </c>
      <c r="S11">
        <v>28.65</v>
      </c>
      <c r="T11">
        <v>11511.9</v>
      </c>
      <c r="U11">
        <v>0.54</v>
      </c>
      <c r="V11">
        <v>0.86</v>
      </c>
      <c r="W11">
        <v>0.12</v>
      </c>
      <c r="X11">
        <v>0.6899999999999999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8.1387</v>
      </c>
      <c r="E12">
        <v>12.29</v>
      </c>
      <c r="F12">
        <v>9.34</v>
      </c>
      <c r="G12">
        <v>25.47</v>
      </c>
      <c r="H12">
        <v>0.4</v>
      </c>
      <c r="I12">
        <v>22</v>
      </c>
      <c r="J12">
        <v>153.93</v>
      </c>
      <c r="K12">
        <v>49.1</v>
      </c>
      <c r="L12">
        <v>3.5</v>
      </c>
      <c r="M12">
        <v>20</v>
      </c>
      <c r="N12">
        <v>26.33</v>
      </c>
      <c r="O12">
        <v>19218.22</v>
      </c>
      <c r="P12">
        <v>102.54</v>
      </c>
      <c r="Q12">
        <v>453.23</v>
      </c>
      <c r="R12">
        <v>50.73</v>
      </c>
      <c r="S12">
        <v>28.65</v>
      </c>
      <c r="T12">
        <v>10259.07</v>
      </c>
      <c r="U12">
        <v>0.5600000000000001</v>
      </c>
      <c r="V12">
        <v>0.87</v>
      </c>
      <c r="W12">
        <v>0.12</v>
      </c>
      <c r="X12">
        <v>0.62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8.184100000000001</v>
      </c>
      <c r="E13">
        <v>12.22</v>
      </c>
      <c r="F13">
        <v>9.300000000000001</v>
      </c>
      <c r="G13">
        <v>26.57</v>
      </c>
      <c r="H13">
        <v>0.43</v>
      </c>
      <c r="I13">
        <v>21</v>
      </c>
      <c r="J13">
        <v>154.28</v>
      </c>
      <c r="K13">
        <v>49.1</v>
      </c>
      <c r="L13">
        <v>3.75</v>
      </c>
      <c r="M13">
        <v>19</v>
      </c>
      <c r="N13">
        <v>26.43</v>
      </c>
      <c r="O13">
        <v>19261.45</v>
      </c>
      <c r="P13">
        <v>101.63</v>
      </c>
      <c r="Q13">
        <v>453.19</v>
      </c>
      <c r="R13">
        <v>49.6</v>
      </c>
      <c r="S13">
        <v>28.65</v>
      </c>
      <c r="T13">
        <v>9697.93</v>
      </c>
      <c r="U13">
        <v>0.58</v>
      </c>
      <c r="V13">
        <v>0.87</v>
      </c>
      <c r="W13">
        <v>0.11</v>
      </c>
      <c r="X13">
        <v>0.58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8.2658</v>
      </c>
      <c r="E14">
        <v>12.1</v>
      </c>
      <c r="F14">
        <v>9.24</v>
      </c>
      <c r="G14">
        <v>29.18</v>
      </c>
      <c r="H14">
        <v>0.46</v>
      </c>
      <c r="I14">
        <v>19</v>
      </c>
      <c r="J14">
        <v>154.63</v>
      </c>
      <c r="K14">
        <v>49.1</v>
      </c>
      <c r="L14">
        <v>4</v>
      </c>
      <c r="M14">
        <v>17</v>
      </c>
      <c r="N14">
        <v>26.53</v>
      </c>
      <c r="O14">
        <v>19304.72</v>
      </c>
      <c r="P14">
        <v>100.19</v>
      </c>
      <c r="Q14">
        <v>453.18</v>
      </c>
      <c r="R14">
        <v>47.58</v>
      </c>
      <c r="S14">
        <v>28.65</v>
      </c>
      <c r="T14">
        <v>8699.299999999999</v>
      </c>
      <c r="U14">
        <v>0.6</v>
      </c>
      <c r="V14">
        <v>0.88</v>
      </c>
      <c r="W14">
        <v>0.11</v>
      </c>
      <c r="X14">
        <v>0.52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8.307</v>
      </c>
      <c r="E15">
        <v>12.04</v>
      </c>
      <c r="F15">
        <v>9.210000000000001</v>
      </c>
      <c r="G15">
        <v>30.71</v>
      </c>
      <c r="H15">
        <v>0.49</v>
      </c>
      <c r="I15">
        <v>18</v>
      </c>
      <c r="J15">
        <v>154.98</v>
      </c>
      <c r="K15">
        <v>49.1</v>
      </c>
      <c r="L15">
        <v>4.25</v>
      </c>
      <c r="M15">
        <v>16</v>
      </c>
      <c r="N15">
        <v>26.63</v>
      </c>
      <c r="O15">
        <v>19348.03</v>
      </c>
      <c r="P15">
        <v>99.48</v>
      </c>
      <c r="Q15">
        <v>453.17</v>
      </c>
      <c r="R15">
        <v>46.59</v>
      </c>
      <c r="S15">
        <v>28.65</v>
      </c>
      <c r="T15">
        <v>8209.76</v>
      </c>
      <c r="U15">
        <v>0.61</v>
      </c>
      <c r="V15">
        <v>0.88</v>
      </c>
      <c r="W15">
        <v>0.11</v>
      </c>
      <c r="X15">
        <v>0.49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8.3546</v>
      </c>
      <c r="E16">
        <v>11.97</v>
      </c>
      <c r="F16">
        <v>9.17</v>
      </c>
      <c r="G16">
        <v>32.38</v>
      </c>
      <c r="H16">
        <v>0.51</v>
      </c>
      <c r="I16">
        <v>17</v>
      </c>
      <c r="J16">
        <v>155.33</v>
      </c>
      <c r="K16">
        <v>49.1</v>
      </c>
      <c r="L16">
        <v>4.5</v>
      </c>
      <c r="M16">
        <v>15</v>
      </c>
      <c r="N16">
        <v>26.74</v>
      </c>
      <c r="O16">
        <v>19391.36</v>
      </c>
      <c r="P16">
        <v>98.27</v>
      </c>
      <c r="Q16">
        <v>453.18</v>
      </c>
      <c r="R16">
        <v>45.37</v>
      </c>
      <c r="S16">
        <v>28.65</v>
      </c>
      <c r="T16">
        <v>7604.36</v>
      </c>
      <c r="U16">
        <v>0.63</v>
      </c>
      <c r="V16">
        <v>0.89</v>
      </c>
      <c r="W16">
        <v>0.11</v>
      </c>
      <c r="X16">
        <v>0.45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8.3996</v>
      </c>
      <c r="E17">
        <v>11.91</v>
      </c>
      <c r="F17">
        <v>9.140000000000001</v>
      </c>
      <c r="G17">
        <v>34.27</v>
      </c>
      <c r="H17">
        <v>0.54</v>
      </c>
      <c r="I17">
        <v>16</v>
      </c>
      <c r="J17">
        <v>155.68</v>
      </c>
      <c r="K17">
        <v>49.1</v>
      </c>
      <c r="L17">
        <v>4.75</v>
      </c>
      <c r="M17">
        <v>14</v>
      </c>
      <c r="N17">
        <v>26.84</v>
      </c>
      <c r="O17">
        <v>19434.74</v>
      </c>
      <c r="P17">
        <v>97.37</v>
      </c>
      <c r="Q17">
        <v>453.17</v>
      </c>
      <c r="R17">
        <v>44.23</v>
      </c>
      <c r="S17">
        <v>28.65</v>
      </c>
      <c r="T17">
        <v>7039.63</v>
      </c>
      <c r="U17">
        <v>0.65</v>
      </c>
      <c r="V17">
        <v>0.89</v>
      </c>
      <c r="W17">
        <v>0.11</v>
      </c>
      <c r="X17">
        <v>0.42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8.447100000000001</v>
      </c>
      <c r="E18">
        <v>11.84</v>
      </c>
      <c r="F18">
        <v>9.1</v>
      </c>
      <c r="G18">
        <v>36.41</v>
      </c>
      <c r="H18">
        <v>0.57</v>
      </c>
      <c r="I18">
        <v>15</v>
      </c>
      <c r="J18">
        <v>156.03</v>
      </c>
      <c r="K18">
        <v>49.1</v>
      </c>
      <c r="L18">
        <v>5</v>
      </c>
      <c r="M18">
        <v>13</v>
      </c>
      <c r="N18">
        <v>26.94</v>
      </c>
      <c r="O18">
        <v>19478.15</v>
      </c>
      <c r="P18">
        <v>96.08</v>
      </c>
      <c r="Q18">
        <v>453.21</v>
      </c>
      <c r="R18">
        <v>43.02</v>
      </c>
      <c r="S18">
        <v>28.65</v>
      </c>
      <c r="T18">
        <v>6437.61</v>
      </c>
      <c r="U18">
        <v>0.67</v>
      </c>
      <c r="V18">
        <v>0.89</v>
      </c>
      <c r="W18">
        <v>0.11</v>
      </c>
      <c r="X18">
        <v>0.38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8.529999999999999</v>
      </c>
      <c r="E19">
        <v>11.72</v>
      </c>
      <c r="F19">
        <v>9.02</v>
      </c>
      <c r="G19">
        <v>38.65</v>
      </c>
      <c r="H19">
        <v>0.59</v>
      </c>
      <c r="I19">
        <v>14</v>
      </c>
      <c r="J19">
        <v>156.39</v>
      </c>
      <c r="K19">
        <v>49.1</v>
      </c>
      <c r="L19">
        <v>5.25</v>
      </c>
      <c r="M19">
        <v>12</v>
      </c>
      <c r="N19">
        <v>27.04</v>
      </c>
      <c r="O19">
        <v>19521.59</v>
      </c>
      <c r="P19">
        <v>94.39</v>
      </c>
      <c r="Q19">
        <v>453.17</v>
      </c>
      <c r="R19">
        <v>39.98</v>
      </c>
      <c r="S19">
        <v>28.65</v>
      </c>
      <c r="T19">
        <v>4927.41</v>
      </c>
      <c r="U19">
        <v>0.72</v>
      </c>
      <c r="V19">
        <v>0.9</v>
      </c>
      <c r="W19">
        <v>0.11</v>
      </c>
      <c r="X19">
        <v>0.3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8.4598</v>
      </c>
      <c r="E20">
        <v>11.82</v>
      </c>
      <c r="F20">
        <v>9.119999999999999</v>
      </c>
      <c r="G20">
        <v>39.07</v>
      </c>
      <c r="H20">
        <v>0.62</v>
      </c>
      <c r="I20">
        <v>14</v>
      </c>
      <c r="J20">
        <v>156.74</v>
      </c>
      <c r="K20">
        <v>49.1</v>
      </c>
      <c r="L20">
        <v>5.5</v>
      </c>
      <c r="M20">
        <v>12</v>
      </c>
      <c r="N20">
        <v>27.14</v>
      </c>
      <c r="O20">
        <v>19565.07</v>
      </c>
      <c r="P20">
        <v>95.27</v>
      </c>
      <c r="Q20">
        <v>453.17</v>
      </c>
      <c r="R20">
        <v>43.87</v>
      </c>
      <c r="S20">
        <v>28.65</v>
      </c>
      <c r="T20">
        <v>6871.54</v>
      </c>
      <c r="U20">
        <v>0.65</v>
      </c>
      <c r="V20">
        <v>0.89</v>
      </c>
      <c r="W20">
        <v>0.1</v>
      </c>
      <c r="X20">
        <v>0.4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8.504799999999999</v>
      </c>
      <c r="E21">
        <v>11.76</v>
      </c>
      <c r="F21">
        <v>9.08</v>
      </c>
      <c r="G21">
        <v>41.93</v>
      </c>
      <c r="H21">
        <v>0.65</v>
      </c>
      <c r="I21">
        <v>13</v>
      </c>
      <c r="J21">
        <v>157.09</v>
      </c>
      <c r="K21">
        <v>49.1</v>
      </c>
      <c r="L21">
        <v>5.75</v>
      </c>
      <c r="M21">
        <v>11</v>
      </c>
      <c r="N21">
        <v>27.25</v>
      </c>
      <c r="O21">
        <v>19608.58</v>
      </c>
      <c r="P21">
        <v>94.34</v>
      </c>
      <c r="Q21">
        <v>453.21</v>
      </c>
      <c r="R21">
        <v>42.65</v>
      </c>
      <c r="S21">
        <v>28.65</v>
      </c>
      <c r="T21">
        <v>6265.36</v>
      </c>
      <c r="U21">
        <v>0.67</v>
      </c>
      <c r="V21">
        <v>0.89</v>
      </c>
      <c r="W21">
        <v>0.1</v>
      </c>
      <c r="X21">
        <v>0.36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8.5092</v>
      </c>
      <c r="E22">
        <v>11.75</v>
      </c>
      <c r="F22">
        <v>9.08</v>
      </c>
      <c r="G22">
        <v>41.9</v>
      </c>
      <c r="H22">
        <v>0.67</v>
      </c>
      <c r="I22">
        <v>13</v>
      </c>
      <c r="J22">
        <v>157.44</v>
      </c>
      <c r="K22">
        <v>49.1</v>
      </c>
      <c r="L22">
        <v>6</v>
      </c>
      <c r="M22">
        <v>11</v>
      </c>
      <c r="N22">
        <v>27.35</v>
      </c>
      <c r="O22">
        <v>19652.13</v>
      </c>
      <c r="P22">
        <v>93.03</v>
      </c>
      <c r="Q22">
        <v>453.27</v>
      </c>
      <c r="R22">
        <v>42.28</v>
      </c>
      <c r="S22">
        <v>28.65</v>
      </c>
      <c r="T22">
        <v>6081.67</v>
      </c>
      <c r="U22">
        <v>0.68</v>
      </c>
      <c r="V22">
        <v>0.9</v>
      </c>
      <c r="W22">
        <v>0.1</v>
      </c>
      <c r="X22">
        <v>0.36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8.5588</v>
      </c>
      <c r="E23">
        <v>11.68</v>
      </c>
      <c r="F23">
        <v>9.039999999999999</v>
      </c>
      <c r="G23">
        <v>45.2</v>
      </c>
      <c r="H23">
        <v>0.7</v>
      </c>
      <c r="I23">
        <v>12</v>
      </c>
      <c r="J23">
        <v>157.8</v>
      </c>
      <c r="K23">
        <v>49.1</v>
      </c>
      <c r="L23">
        <v>6.25</v>
      </c>
      <c r="M23">
        <v>10</v>
      </c>
      <c r="N23">
        <v>27.45</v>
      </c>
      <c r="O23">
        <v>19695.71</v>
      </c>
      <c r="P23">
        <v>92.48999999999999</v>
      </c>
      <c r="Q23">
        <v>453.17</v>
      </c>
      <c r="R23">
        <v>41.14</v>
      </c>
      <c r="S23">
        <v>28.65</v>
      </c>
      <c r="T23">
        <v>5517.04</v>
      </c>
      <c r="U23">
        <v>0.7</v>
      </c>
      <c r="V23">
        <v>0.9</v>
      </c>
      <c r="W23">
        <v>0.1</v>
      </c>
      <c r="X23">
        <v>0.32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8.556800000000001</v>
      </c>
      <c r="E24">
        <v>11.69</v>
      </c>
      <c r="F24">
        <v>9.039999999999999</v>
      </c>
      <c r="G24">
        <v>45.22</v>
      </c>
      <c r="H24">
        <v>0.73</v>
      </c>
      <c r="I24">
        <v>12</v>
      </c>
      <c r="J24">
        <v>158.15</v>
      </c>
      <c r="K24">
        <v>49.1</v>
      </c>
      <c r="L24">
        <v>6.5</v>
      </c>
      <c r="M24">
        <v>10</v>
      </c>
      <c r="N24">
        <v>27.56</v>
      </c>
      <c r="O24">
        <v>19739.33</v>
      </c>
      <c r="P24">
        <v>91.27</v>
      </c>
      <c r="Q24">
        <v>453.2</v>
      </c>
      <c r="R24">
        <v>41.16</v>
      </c>
      <c r="S24">
        <v>28.65</v>
      </c>
      <c r="T24">
        <v>5523.72</v>
      </c>
      <c r="U24">
        <v>0.7</v>
      </c>
      <c r="V24">
        <v>0.9</v>
      </c>
      <c r="W24">
        <v>0.1</v>
      </c>
      <c r="X24">
        <v>0.32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8.608499999999999</v>
      </c>
      <c r="E25">
        <v>11.62</v>
      </c>
      <c r="F25">
        <v>9</v>
      </c>
      <c r="G25">
        <v>49.11</v>
      </c>
      <c r="H25">
        <v>0.75</v>
      </c>
      <c r="I25">
        <v>11</v>
      </c>
      <c r="J25">
        <v>158.51</v>
      </c>
      <c r="K25">
        <v>49.1</v>
      </c>
      <c r="L25">
        <v>6.75</v>
      </c>
      <c r="M25">
        <v>9</v>
      </c>
      <c r="N25">
        <v>27.66</v>
      </c>
      <c r="O25">
        <v>19782.99</v>
      </c>
      <c r="P25">
        <v>90.79000000000001</v>
      </c>
      <c r="Q25">
        <v>453.2</v>
      </c>
      <c r="R25">
        <v>39.85</v>
      </c>
      <c r="S25">
        <v>28.65</v>
      </c>
      <c r="T25">
        <v>4874.08</v>
      </c>
      <c r="U25">
        <v>0.72</v>
      </c>
      <c r="V25">
        <v>0.9</v>
      </c>
      <c r="W25">
        <v>0.1</v>
      </c>
      <c r="X25">
        <v>0.28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8.6075</v>
      </c>
      <c r="E26">
        <v>11.62</v>
      </c>
      <c r="F26">
        <v>9.01</v>
      </c>
      <c r="G26">
        <v>49.12</v>
      </c>
      <c r="H26">
        <v>0.78</v>
      </c>
      <c r="I26">
        <v>11</v>
      </c>
      <c r="J26">
        <v>158.86</v>
      </c>
      <c r="K26">
        <v>49.1</v>
      </c>
      <c r="L26">
        <v>7</v>
      </c>
      <c r="M26">
        <v>9</v>
      </c>
      <c r="N26">
        <v>27.77</v>
      </c>
      <c r="O26">
        <v>19826.68</v>
      </c>
      <c r="P26">
        <v>89.65000000000001</v>
      </c>
      <c r="Q26">
        <v>453.21</v>
      </c>
      <c r="R26">
        <v>39.89</v>
      </c>
      <c r="S26">
        <v>28.65</v>
      </c>
      <c r="T26">
        <v>4896.52</v>
      </c>
      <c r="U26">
        <v>0.72</v>
      </c>
      <c r="V26">
        <v>0.9</v>
      </c>
      <c r="W26">
        <v>0.1</v>
      </c>
      <c r="X26">
        <v>0.28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8.6755</v>
      </c>
      <c r="E27">
        <v>11.53</v>
      </c>
      <c r="F27">
        <v>8.94</v>
      </c>
      <c r="G27">
        <v>53.67</v>
      </c>
      <c r="H27">
        <v>0.8100000000000001</v>
      </c>
      <c r="I27">
        <v>10</v>
      </c>
      <c r="J27">
        <v>159.22</v>
      </c>
      <c r="K27">
        <v>49.1</v>
      </c>
      <c r="L27">
        <v>7.25</v>
      </c>
      <c r="M27">
        <v>8</v>
      </c>
      <c r="N27">
        <v>27.87</v>
      </c>
      <c r="O27">
        <v>19870.53</v>
      </c>
      <c r="P27">
        <v>88.37</v>
      </c>
      <c r="Q27">
        <v>453.17</v>
      </c>
      <c r="R27">
        <v>37.77</v>
      </c>
      <c r="S27">
        <v>28.65</v>
      </c>
      <c r="T27">
        <v>3841.89</v>
      </c>
      <c r="U27">
        <v>0.76</v>
      </c>
      <c r="V27">
        <v>0.91</v>
      </c>
      <c r="W27">
        <v>0.1</v>
      </c>
      <c r="X27">
        <v>0.22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8.657400000000001</v>
      </c>
      <c r="E28">
        <v>11.55</v>
      </c>
      <c r="F28">
        <v>8.970000000000001</v>
      </c>
      <c r="G28">
        <v>53.81</v>
      </c>
      <c r="H28">
        <v>0.83</v>
      </c>
      <c r="I28">
        <v>10</v>
      </c>
      <c r="J28">
        <v>159.57</v>
      </c>
      <c r="K28">
        <v>49.1</v>
      </c>
      <c r="L28">
        <v>7.5</v>
      </c>
      <c r="M28">
        <v>8</v>
      </c>
      <c r="N28">
        <v>27.98</v>
      </c>
      <c r="O28">
        <v>19914.3</v>
      </c>
      <c r="P28">
        <v>87.25</v>
      </c>
      <c r="Q28">
        <v>453.17</v>
      </c>
      <c r="R28">
        <v>38.89</v>
      </c>
      <c r="S28">
        <v>28.65</v>
      </c>
      <c r="T28">
        <v>4398.29</v>
      </c>
      <c r="U28">
        <v>0.74</v>
      </c>
      <c r="V28">
        <v>0.91</v>
      </c>
      <c r="W28">
        <v>0.09</v>
      </c>
      <c r="X28">
        <v>0.25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8.700900000000001</v>
      </c>
      <c r="E29">
        <v>11.49</v>
      </c>
      <c r="F29">
        <v>8.94</v>
      </c>
      <c r="G29">
        <v>59.61</v>
      </c>
      <c r="H29">
        <v>0.86</v>
      </c>
      <c r="I29">
        <v>9</v>
      </c>
      <c r="J29">
        <v>159.92</v>
      </c>
      <c r="K29">
        <v>49.1</v>
      </c>
      <c r="L29">
        <v>7.75</v>
      </c>
      <c r="M29">
        <v>7</v>
      </c>
      <c r="N29">
        <v>28.08</v>
      </c>
      <c r="O29">
        <v>19958.1</v>
      </c>
      <c r="P29">
        <v>86.19</v>
      </c>
      <c r="Q29">
        <v>453.18</v>
      </c>
      <c r="R29">
        <v>37.84</v>
      </c>
      <c r="S29">
        <v>28.65</v>
      </c>
      <c r="T29">
        <v>3879.48</v>
      </c>
      <c r="U29">
        <v>0.76</v>
      </c>
      <c r="V29">
        <v>0.91</v>
      </c>
      <c r="W29">
        <v>0.09</v>
      </c>
      <c r="X29">
        <v>0.22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8.6952</v>
      </c>
      <c r="E30">
        <v>11.5</v>
      </c>
      <c r="F30">
        <v>8.949999999999999</v>
      </c>
      <c r="G30">
        <v>59.66</v>
      </c>
      <c r="H30">
        <v>0.88</v>
      </c>
      <c r="I30">
        <v>9</v>
      </c>
      <c r="J30">
        <v>160.28</v>
      </c>
      <c r="K30">
        <v>49.1</v>
      </c>
      <c r="L30">
        <v>8</v>
      </c>
      <c r="M30">
        <v>7</v>
      </c>
      <c r="N30">
        <v>28.19</v>
      </c>
      <c r="O30">
        <v>20001.93</v>
      </c>
      <c r="P30">
        <v>86.03</v>
      </c>
      <c r="Q30">
        <v>453.17</v>
      </c>
      <c r="R30">
        <v>38.1</v>
      </c>
      <c r="S30">
        <v>28.65</v>
      </c>
      <c r="T30">
        <v>4012.45</v>
      </c>
      <c r="U30">
        <v>0.75</v>
      </c>
      <c r="V30">
        <v>0.91</v>
      </c>
      <c r="W30">
        <v>0.09</v>
      </c>
      <c r="X30">
        <v>0.23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8.6898</v>
      </c>
      <c r="E31">
        <v>11.51</v>
      </c>
      <c r="F31">
        <v>8.960000000000001</v>
      </c>
      <c r="G31">
        <v>59.71</v>
      </c>
      <c r="H31">
        <v>0.91</v>
      </c>
      <c r="I31">
        <v>9</v>
      </c>
      <c r="J31">
        <v>160.64</v>
      </c>
      <c r="K31">
        <v>49.1</v>
      </c>
      <c r="L31">
        <v>8.25</v>
      </c>
      <c r="M31">
        <v>7</v>
      </c>
      <c r="N31">
        <v>28.29</v>
      </c>
      <c r="O31">
        <v>20045.81</v>
      </c>
      <c r="P31">
        <v>85.56999999999999</v>
      </c>
      <c r="Q31">
        <v>453.18</v>
      </c>
      <c r="R31">
        <v>38.29</v>
      </c>
      <c r="S31">
        <v>28.65</v>
      </c>
      <c r="T31">
        <v>4106.82</v>
      </c>
      <c r="U31">
        <v>0.75</v>
      </c>
      <c r="V31">
        <v>0.91</v>
      </c>
      <c r="W31">
        <v>0.1</v>
      </c>
      <c r="X31">
        <v>0.24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8.6942</v>
      </c>
      <c r="E32">
        <v>11.5</v>
      </c>
      <c r="F32">
        <v>8.949999999999999</v>
      </c>
      <c r="G32">
        <v>59.67</v>
      </c>
      <c r="H32">
        <v>0.9399999999999999</v>
      </c>
      <c r="I32">
        <v>9</v>
      </c>
      <c r="J32">
        <v>160.99</v>
      </c>
      <c r="K32">
        <v>49.1</v>
      </c>
      <c r="L32">
        <v>8.5</v>
      </c>
      <c r="M32">
        <v>7</v>
      </c>
      <c r="N32">
        <v>28.4</v>
      </c>
      <c r="O32">
        <v>20089.72</v>
      </c>
      <c r="P32">
        <v>84.41</v>
      </c>
      <c r="Q32">
        <v>453.17</v>
      </c>
      <c r="R32">
        <v>38.13</v>
      </c>
      <c r="S32">
        <v>28.65</v>
      </c>
      <c r="T32">
        <v>4024.68</v>
      </c>
      <c r="U32">
        <v>0.75</v>
      </c>
      <c r="V32">
        <v>0.91</v>
      </c>
      <c r="W32">
        <v>0.1</v>
      </c>
      <c r="X32">
        <v>0.23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8.738899999999999</v>
      </c>
      <c r="E33">
        <v>11.44</v>
      </c>
      <c r="F33">
        <v>8.92</v>
      </c>
      <c r="G33">
        <v>66.92</v>
      </c>
      <c r="H33">
        <v>0.96</v>
      </c>
      <c r="I33">
        <v>8</v>
      </c>
      <c r="J33">
        <v>161.35</v>
      </c>
      <c r="K33">
        <v>49.1</v>
      </c>
      <c r="L33">
        <v>8.75</v>
      </c>
      <c r="M33">
        <v>6</v>
      </c>
      <c r="N33">
        <v>28.5</v>
      </c>
      <c r="O33">
        <v>20133.66</v>
      </c>
      <c r="P33">
        <v>82.98999999999999</v>
      </c>
      <c r="Q33">
        <v>453.19</v>
      </c>
      <c r="R33">
        <v>37.22</v>
      </c>
      <c r="S33">
        <v>28.65</v>
      </c>
      <c r="T33">
        <v>3575.58</v>
      </c>
      <c r="U33">
        <v>0.77</v>
      </c>
      <c r="V33">
        <v>0.91</v>
      </c>
      <c r="W33">
        <v>0.09</v>
      </c>
      <c r="X33">
        <v>0.2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8.7547</v>
      </c>
      <c r="E34">
        <v>11.42</v>
      </c>
      <c r="F34">
        <v>8.9</v>
      </c>
      <c r="G34">
        <v>66.76000000000001</v>
      </c>
      <c r="H34">
        <v>0.99</v>
      </c>
      <c r="I34">
        <v>8</v>
      </c>
      <c r="J34">
        <v>161.71</v>
      </c>
      <c r="K34">
        <v>49.1</v>
      </c>
      <c r="L34">
        <v>9</v>
      </c>
      <c r="M34">
        <v>6</v>
      </c>
      <c r="N34">
        <v>28.61</v>
      </c>
      <c r="O34">
        <v>20177.64</v>
      </c>
      <c r="P34">
        <v>81.81999999999999</v>
      </c>
      <c r="Q34">
        <v>453.17</v>
      </c>
      <c r="R34">
        <v>36.35</v>
      </c>
      <c r="S34">
        <v>28.65</v>
      </c>
      <c r="T34">
        <v>3139.95</v>
      </c>
      <c r="U34">
        <v>0.79</v>
      </c>
      <c r="V34">
        <v>0.91</v>
      </c>
      <c r="W34">
        <v>0.1</v>
      </c>
      <c r="X34">
        <v>0.18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8.7668</v>
      </c>
      <c r="E35">
        <v>11.41</v>
      </c>
      <c r="F35">
        <v>8.890000000000001</v>
      </c>
      <c r="G35">
        <v>66.64</v>
      </c>
      <c r="H35">
        <v>1.01</v>
      </c>
      <c r="I35">
        <v>8</v>
      </c>
      <c r="J35">
        <v>162.06</v>
      </c>
      <c r="K35">
        <v>49.1</v>
      </c>
      <c r="L35">
        <v>9.25</v>
      </c>
      <c r="M35">
        <v>4</v>
      </c>
      <c r="N35">
        <v>28.72</v>
      </c>
      <c r="O35">
        <v>20221.66</v>
      </c>
      <c r="P35">
        <v>81.16</v>
      </c>
      <c r="Q35">
        <v>453.17</v>
      </c>
      <c r="R35">
        <v>35.93</v>
      </c>
      <c r="S35">
        <v>28.65</v>
      </c>
      <c r="T35">
        <v>2931.56</v>
      </c>
      <c r="U35">
        <v>0.8</v>
      </c>
      <c r="V35">
        <v>0.91</v>
      </c>
      <c r="W35">
        <v>0.09</v>
      </c>
      <c r="X35">
        <v>0.17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8.732100000000001</v>
      </c>
      <c r="E36">
        <v>11.45</v>
      </c>
      <c r="F36">
        <v>8.93</v>
      </c>
      <c r="G36">
        <v>66.98</v>
      </c>
      <c r="H36">
        <v>1.04</v>
      </c>
      <c r="I36">
        <v>8</v>
      </c>
      <c r="J36">
        <v>162.42</v>
      </c>
      <c r="K36">
        <v>49.1</v>
      </c>
      <c r="L36">
        <v>9.5</v>
      </c>
      <c r="M36">
        <v>1</v>
      </c>
      <c r="N36">
        <v>28.82</v>
      </c>
      <c r="O36">
        <v>20265.72</v>
      </c>
      <c r="P36">
        <v>81.06999999999999</v>
      </c>
      <c r="Q36">
        <v>453.17</v>
      </c>
      <c r="R36">
        <v>37.43</v>
      </c>
      <c r="S36">
        <v>28.65</v>
      </c>
      <c r="T36">
        <v>3679.77</v>
      </c>
      <c r="U36">
        <v>0.77</v>
      </c>
      <c r="V36">
        <v>0.91</v>
      </c>
      <c r="W36">
        <v>0.1</v>
      </c>
      <c r="X36">
        <v>0.21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8.7347</v>
      </c>
      <c r="E37">
        <v>11.45</v>
      </c>
      <c r="F37">
        <v>8.93</v>
      </c>
      <c r="G37">
        <v>66.95999999999999</v>
      </c>
      <c r="H37">
        <v>1.06</v>
      </c>
      <c r="I37">
        <v>8</v>
      </c>
      <c r="J37">
        <v>162.78</v>
      </c>
      <c r="K37">
        <v>49.1</v>
      </c>
      <c r="L37">
        <v>9.75</v>
      </c>
      <c r="M37">
        <v>1</v>
      </c>
      <c r="N37">
        <v>28.93</v>
      </c>
      <c r="O37">
        <v>20309.81</v>
      </c>
      <c r="P37">
        <v>80.88</v>
      </c>
      <c r="Q37">
        <v>453.17</v>
      </c>
      <c r="R37">
        <v>37.27</v>
      </c>
      <c r="S37">
        <v>28.65</v>
      </c>
      <c r="T37">
        <v>3598.86</v>
      </c>
      <c r="U37">
        <v>0.77</v>
      </c>
      <c r="V37">
        <v>0.91</v>
      </c>
      <c r="W37">
        <v>0.1</v>
      </c>
      <c r="X37">
        <v>0.21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8.739100000000001</v>
      </c>
      <c r="E38">
        <v>11.44</v>
      </c>
      <c r="F38">
        <v>8.92</v>
      </c>
      <c r="G38">
        <v>66.91</v>
      </c>
      <c r="H38">
        <v>1.09</v>
      </c>
      <c r="I38">
        <v>8</v>
      </c>
      <c r="J38">
        <v>163.13</v>
      </c>
      <c r="K38">
        <v>49.1</v>
      </c>
      <c r="L38">
        <v>10</v>
      </c>
      <c r="M38">
        <v>1</v>
      </c>
      <c r="N38">
        <v>29.04</v>
      </c>
      <c r="O38">
        <v>20353.94</v>
      </c>
      <c r="P38">
        <v>80.62</v>
      </c>
      <c r="Q38">
        <v>453.17</v>
      </c>
      <c r="R38">
        <v>37.06</v>
      </c>
      <c r="S38">
        <v>28.65</v>
      </c>
      <c r="T38">
        <v>3496.16</v>
      </c>
      <c r="U38">
        <v>0.77</v>
      </c>
      <c r="V38">
        <v>0.91</v>
      </c>
      <c r="W38">
        <v>0.1</v>
      </c>
      <c r="X38">
        <v>0.2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8.738300000000001</v>
      </c>
      <c r="E39">
        <v>11.44</v>
      </c>
      <c r="F39">
        <v>8.92</v>
      </c>
      <c r="G39">
        <v>66.92</v>
      </c>
      <c r="H39">
        <v>1.11</v>
      </c>
      <c r="I39">
        <v>8</v>
      </c>
      <c r="J39">
        <v>163.49</v>
      </c>
      <c r="K39">
        <v>49.1</v>
      </c>
      <c r="L39">
        <v>10.25</v>
      </c>
      <c r="M39">
        <v>0</v>
      </c>
      <c r="N39">
        <v>29.15</v>
      </c>
      <c r="O39">
        <v>20398.1</v>
      </c>
      <c r="P39">
        <v>80.76000000000001</v>
      </c>
      <c r="Q39">
        <v>453.17</v>
      </c>
      <c r="R39">
        <v>37.04</v>
      </c>
      <c r="S39">
        <v>28.65</v>
      </c>
      <c r="T39">
        <v>3487.14</v>
      </c>
      <c r="U39">
        <v>0.77</v>
      </c>
      <c r="V39">
        <v>0.91</v>
      </c>
      <c r="W39">
        <v>0.1</v>
      </c>
      <c r="X39">
        <v>0.2</v>
      </c>
      <c r="Y39">
        <v>1</v>
      </c>
      <c r="Z3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5.2101</v>
      </c>
      <c r="E2">
        <v>19.19</v>
      </c>
      <c r="F2">
        <v>12.26</v>
      </c>
      <c r="G2">
        <v>6.13</v>
      </c>
      <c r="H2">
        <v>0.1</v>
      </c>
      <c r="I2">
        <v>120</v>
      </c>
      <c r="J2">
        <v>185.69</v>
      </c>
      <c r="K2">
        <v>53.44</v>
      </c>
      <c r="L2">
        <v>1</v>
      </c>
      <c r="M2">
        <v>118</v>
      </c>
      <c r="N2">
        <v>36.26</v>
      </c>
      <c r="O2">
        <v>23136.14</v>
      </c>
      <c r="P2">
        <v>164.25</v>
      </c>
      <c r="Q2">
        <v>453.44</v>
      </c>
      <c r="R2">
        <v>146.47</v>
      </c>
      <c r="S2">
        <v>28.65</v>
      </c>
      <c r="T2">
        <v>57640.11</v>
      </c>
      <c r="U2">
        <v>0.2</v>
      </c>
      <c r="V2">
        <v>0.66</v>
      </c>
      <c r="W2">
        <v>0.27</v>
      </c>
      <c r="X2">
        <v>3.53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5.8754</v>
      </c>
      <c r="E3">
        <v>17.02</v>
      </c>
      <c r="F3">
        <v>11.28</v>
      </c>
      <c r="G3">
        <v>7.69</v>
      </c>
      <c r="H3">
        <v>0.12</v>
      </c>
      <c r="I3">
        <v>88</v>
      </c>
      <c r="J3">
        <v>186.07</v>
      </c>
      <c r="K3">
        <v>53.44</v>
      </c>
      <c r="L3">
        <v>1.25</v>
      </c>
      <c r="M3">
        <v>86</v>
      </c>
      <c r="N3">
        <v>36.39</v>
      </c>
      <c r="O3">
        <v>23182.76</v>
      </c>
      <c r="P3">
        <v>150.48</v>
      </c>
      <c r="Q3">
        <v>453.28</v>
      </c>
      <c r="R3">
        <v>114.12</v>
      </c>
      <c r="S3">
        <v>28.65</v>
      </c>
      <c r="T3">
        <v>41625.69</v>
      </c>
      <c r="U3">
        <v>0.25</v>
      </c>
      <c r="V3">
        <v>0.72</v>
      </c>
      <c r="W3">
        <v>0.22</v>
      </c>
      <c r="X3">
        <v>2.55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6.3229</v>
      </c>
      <c r="E4">
        <v>15.82</v>
      </c>
      <c r="F4">
        <v>10.74</v>
      </c>
      <c r="G4">
        <v>9.210000000000001</v>
      </c>
      <c r="H4">
        <v>0.14</v>
      </c>
      <c r="I4">
        <v>70</v>
      </c>
      <c r="J4">
        <v>186.45</v>
      </c>
      <c r="K4">
        <v>53.44</v>
      </c>
      <c r="L4">
        <v>1.5</v>
      </c>
      <c r="M4">
        <v>68</v>
      </c>
      <c r="N4">
        <v>36.51</v>
      </c>
      <c r="O4">
        <v>23229.42</v>
      </c>
      <c r="P4">
        <v>142.78</v>
      </c>
      <c r="Q4">
        <v>453.17</v>
      </c>
      <c r="R4">
        <v>96.41</v>
      </c>
      <c r="S4">
        <v>28.65</v>
      </c>
      <c r="T4">
        <v>32858.79</v>
      </c>
      <c r="U4">
        <v>0.3</v>
      </c>
      <c r="V4">
        <v>0.76</v>
      </c>
      <c r="W4">
        <v>0.2</v>
      </c>
      <c r="X4">
        <v>2.02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6.6668</v>
      </c>
      <c r="E5">
        <v>15</v>
      </c>
      <c r="F5">
        <v>10.37</v>
      </c>
      <c r="G5">
        <v>10.73</v>
      </c>
      <c r="H5">
        <v>0.17</v>
      </c>
      <c r="I5">
        <v>58</v>
      </c>
      <c r="J5">
        <v>186.83</v>
      </c>
      <c r="K5">
        <v>53.44</v>
      </c>
      <c r="L5">
        <v>1.75</v>
      </c>
      <c r="M5">
        <v>56</v>
      </c>
      <c r="N5">
        <v>36.64</v>
      </c>
      <c r="O5">
        <v>23276.13</v>
      </c>
      <c r="P5">
        <v>137.38</v>
      </c>
      <c r="Q5">
        <v>453.26</v>
      </c>
      <c r="R5">
        <v>84.5</v>
      </c>
      <c r="S5">
        <v>28.65</v>
      </c>
      <c r="T5">
        <v>26967.28</v>
      </c>
      <c r="U5">
        <v>0.34</v>
      </c>
      <c r="V5">
        <v>0.78</v>
      </c>
      <c r="W5">
        <v>0.17</v>
      </c>
      <c r="X5">
        <v>1.65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6.9459</v>
      </c>
      <c r="E6">
        <v>14.4</v>
      </c>
      <c r="F6">
        <v>10.1</v>
      </c>
      <c r="G6">
        <v>12.37</v>
      </c>
      <c r="H6">
        <v>0.19</v>
      </c>
      <c r="I6">
        <v>49</v>
      </c>
      <c r="J6">
        <v>187.21</v>
      </c>
      <c r="K6">
        <v>53.44</v>
      </c>
      <c r="L6">
        <v>2</v>
      </c>
      <c r="M6">
        <v>47</v>
      </c>
      <c r="N6">
        <v>36.77</v>
      </c>
      <c r="O6">
        <v>23322.88</v>
      </c>
      <c r="P6">
        <v>133.23</v>
      </c>
      <c r="Q6">
        <v>453.24</v>
      </c>
      <c r="R6">
        <v>75.76000000000001</v>
      </c>
      <c r="S6">
        <v>28.65</v>
      </c>
      <c r="T6">
        <v>22637.81</v>
      </c>
      <c r="U6">
        <v>0.38</v>
      </c>
      <c r="V6">
        <v>0.8</v>
      </c>
      <c r="W6">
        <v>0.16</v>
      </c>
      <c r="X6">
        <v>1.38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7.1467</v>
      </c>
      <c r="E7">
        <v>13.99</v>
      </c>
      <c r="F7">
        <v>9.92</v>
      </c>
      <c r="G7">
        <v>13.85</v>
      </c>
      <c r="H7">
        <v>0.21</v>
      </c>
      <c r="I7">
        <v>43</v>
      </c>
      <c r="J7">
        <v>187.59</v>
      </c>
      <c r="K7">
        <v>53.44</v>
      </c>
      <c r="L7">
        <v>2.25</v>
      </c>
      <c r="M7">
        <v>41</v>
      </c>
      <c r="N7">
        <v>36.9</v>
      </c>
      <c r="O7">
        <v>23369.68</v>
      </c>
      <c r="P7">
        <v>130.39</v>
      </c>
      <c r="Q7">
        <v>453.19</v>
      </c>
      <c r="R7">
        <v>69.77</v>
      </c>
      <c r="S7">
        <v>28.65</v>
      </c>
      <c r="T7">
        <v>19675.63</v>
      </c>
      <c r="U7">
        <v>0.41</v>
      </c>
      <c r="V7">
        <v>0.82</v>
      </c>
      <c r="W7">
        <v>0.15</v>
      </c>
      <c r="X7">
        <v>1.2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7.3238</v>
      </c>
      <c r="E8">
        <v>13.65</v>
      </c>
      <c r="F8">
        <v>9.77</v>
      </c>
      <c r="G8">
        <v>15.43</v>
      </c>
      <c r="H8">
        <v>0.24</v>
      </c>
      <c r="I8">
        <v>38</v>
      </c>
      <c r="J8">
        <v>187.97</v>
      </c>
      <c r="K8">
        <v>53.44</v>
      </c>
      <c r="L8">
        <v>2.5</v>
      </c>
      <c r="M8">
        <v>36</v>
      </c>
      <c r="N8">
        <v>37.03</v>
      </c>
      <c r="O8">
        <v>23416.52</v>
      </c>
      <c r="P8">
        <v>127.99</v>
      </c>
      <c r="Q8">
        <v>453.29</v>
      </c>
      <c r="R8">
        <v>64.73999999999999</v>
      </c>
      <c r="S8">
        <v>28.65</v>
      </c>
      <c r="T8">
        <v>17183.39</v>
      </c>
      <c r="U8">
        <v>0.44</v>
      </c>
      <c r="V8">
        <v>0.83</v>
      </c>
      <c r="W8">
        <v>0.14</v>
      </c>
      <c r="X8">
        <v>1.05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7.4666</v>
      </c>
      <c r="E9">
        <v>13.39</v>
      </c>
      <c r="F9">
        <v>9.66</v>
      </c>
      <c r="G9">
        <v>17.05</v>
      </c>
      <c r="H9">
        <v>0.26</v>
      </c>
      <c r="I9">
        <v>34</v>
      </c>
      <c r="J9">
        <v>188.35</v>
      </c>
      <c r="K9">
        <v>53.44</v>
      </c>
      <c r="L9">
        <v>2.75</v>
      </c>
      <c r="M9">
        <v>32</v>
      </c>
      <c r="N9">
        <v>37.16</v>
      </c>
      <c r="O9">
        <v>23463.4</v>
      </c>
      <c r="P9">
        <v>126.11</v>
      </c>
      <c r="Q9">
        <v>453.27</v>
      </c>
      <c r="R9">
        <v>60.99</v>
      </c>
      <c r="S9">
        <v>28.65</v>
      </c>
      <c r="T9">
        <v>15332.06</v>
      </c>
      <c r="U9">
        <v>0.47</v>
      </c>
      <c r="V9">
        <v>0.84</v>
      </c>
      <c r="W9">
        <v>0.14</v>
      </c>
      <c r="X9">
        <v>0.9399999999999999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7.5892</v>
      </c>
      <c r="E10">
        <v>13.18</v>
      </c>
      <c r="F10">
        <v>9.550000000000001</v>
      </c>
      <c r="G10">
        <v>18.49</v>
      </c>
      <c r="H10">
        <v>0.28</v>
      </c>
      <c r="I10">
        <v>31</v>
      </c>
      <c r="J10">
        <v>188.73</v>
      </c>
      <c r="K10">
        <v>53.44</v>
      </c>
      <c r="L10">
        <v>3</v>
      </c>
      <c r="M10">
        <v>29</v>
      </c>
      <c r="N10">
        <v>37.29</v>
      </c>
      <c r="O10">
        <v>23510.33</v>
      </c>
      <c r="P10">
        <v>124.09</v>
      </c>
      <c r="Q10">
        <v>453.19</v>
      </c>
      <c r="R10">
        <v>57.8</v>
      </c>
      <c r="S10">
        <v>28.65</v>
      </c>
      <c r="T10">
        <v>13750.64</v>
      </c>
      <c r="U10">
        <v>0.5</v>
      </c>
      <c r="V10">
        <v>0.85</v>
      </c>
      <c r="W10">
        <v>0.13</v>
      </c>
      <c r="X10">
        <v>0.83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7.7513</v>
      </c>
      <c r="E11">
        <v>12.9</v>
      </c>
      <c r="F11">
        <v>9.390000000000001</v>
      </c>
      <c r="G11">
        <v>20.12</v>
      </c>
      <c r="H11">
        <v>0.3</v>
      </c>
      <c r="I11">
        <v>28</v>
      </c>
      <c r="J11">
        <v>189.11</v>
      </c>
      <c r="K11">
        <v>53.44</v>
      </c>
      <c r="L11">
        <v>3.25</v>
      </c>
      <c r="M11">
        <v>26</v>
      </c>
      <c r="N11">
        <v>37.42</v>
      </c>
      <c r="O11">
        <v>23557.3</v>
      </c>
      <c r="P11">
        <v>121.45</v>
      </c>
      <c r="Q11">
        <v>453.19</v>
      </c>
      <c r="R11">
        <v>51.95</v>
      </c>
      <c r="S11">
        <v>28.65</v>
      </c>
      <c r="T11">
        <v>10838.88</v>
      </c>
      <c r="U11">
        <v>0.55</v>
      </c>
      <c r="V11">
        <v>0.87</v>
      </c>
      <c r="W11">
        <v>0.13</v>
      </c>
      <c r="X11">
        <v>0.67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7.7813</v>
      </c>
      <c r="E12">
        <v>12.85</v>
      </c>
      <c r="F12">
        <v>9.41</v>
      </c>
      <c r="G12">
        <v>21.73</v>
      </c>
      <c r="H12">
        <v>0.33</v>
      </c>
      <c r="I12">
        <v>26</v>
      </c>
      <c r="J12">
        <v>189.49</v>
      </c>
      <c r="K12">
        <v>53.44</v>
      </c>
      <c r="L12">
        <v>3.5</v>
      </c>
      <c r="M12">
        <v>24</v>
      </c>
      <c r="N12">
        <v>37.55</v>
      </c>
      <c r="O12">
        <v>23604.32</v>
      </c>
      <c r="P12">
        <v>121.3</v>
      </c>
      <c r="Q12">
        <v>453.17</v>
      </c>
      <c r="R12">
        <v>53.76</v>
      </c>
      <c r="S12">
        <v>28.65</v>
      </c>
      <c r="T12">
        <v>11754.34</v>
      </c>
      <c r="U12">
        <v>0.53</v>
      </c>
      <c r="V12">
        <v>0.86</v>
      </c>
      <c r="W12">
        <v>0.11</v>
      </c>
      <c r="X12">
        <v>0.6899999999999999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7.7651</v>
      </c>
      <c r="E13">
        <v>12.88</v>
      </c>
      <c r="F13">
        <v>9.48</v>
      </c>
      <c r="G13">
        <v>22.75</v>
      </c>
      <c r="H13">
        <v>0.35</v>
      </c>
      <c r="I13">
        <v>25</v>
      </c>
      <c r="J13">
        <v>189.87</v>
      </c>
      <c r="K13">
        <v>53.44</v>
      </c>
      <c r="L13">
        <v>3.75</v>
      </c>
      <c r="M13">
        <v>23</v>
      </c>
      <c r="N13">
        <v>37.69</v>
      </c>
      <c r="O13">
        <v>23651.38</v>
      </c>
      <c r="P13">
        <v>121.86</v>
      </c>
      <c r="Q13">
        <v>453.2</v>
      </c>
      <c r="R13">
        <v>55.55</v>
      </c>
      <c r="S13">
        <v>28.65</v>
      </c>
      <c r="T13">
        <v>12652.61</v>
      </c>
      <c r="U13">
        <v>0.52</v>
      </c>
      <c r="V13">
        <v>0.86</v>
      </c>
      <c r="W13">
        <v>0.12</v>
      </c>
      <c r="X13">
        <v>0.76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7.8757</v>
      </c>
      <c r="E14">
        <v>12.7</v>
      </c>
      <c r="F14">
        <v>9.369999999999999</v>
      </c>
      <c r="G14">
        <v>24.45</v>
      </c>
      <c r="H14">
        <v>0.37</v>
      </c>
      <c r="I14">
        <v>23</v>
      </c>
      <c r="J14">
        <v>190.25</v>
      </c>
      <c r="K14">
        <v>53.44</v>
      </c>
      <c r="L14">
        <v>4</v>
      </c>
      <c r="M14">
        <v>21</v>
      </c>
      <c r="N14">
        <v>37.82</v>
      </c>
      <c r="O14">
        <v>23698.48</v>
      </c>
      <c r="P14">
        <v>120.16</v>
      </c>
      <c r="Q14">
        <v>453.22</v>
      </c>
      <c r="R14">
        <v>52.05</v>
      </c>
      <c r="S14">
        <v>28.65</v>
      </c>
      <c r="T14">
        <v>10913.07</v>
      </c>
      <c r="U14">
        <v>0.55</v>
      </c>
      <c r="V14">
        <v>0.87</v>
      </c>
      <c r="W14">
        <v>0.12</v>
      </c>
      <c r="X14">
        <v>0.65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7.9683</v>
      </c>
      <c r="E15">
        <v>12.55</v>
      </c>
      <c r="F15">
        <v>9.300000000000001</v>
      </c>
      <c r="G15">
        <v>26.57</v>
      </c>
      <c r="H15">
        <v>0.4</v>
      </c>
      <c r="I15">
        <v>21</v>
      </c>
      <c r="J15">
        <v>190.63</v>
      </c>
      <c r="K15">
        <v>53.44</v>
      </c>
      <c r="L15">
        <v>4.25</v>
      </c>
      <c r="M15">
        <v>19</v>
      </c>
      <c r="N15">
        <v>37.95</v>
      </c>
      <c r="O15">
        <v>23745.63</v>
      </c>
      <c r="P15">
        <v>118.34</v>
      </c>
      <c r="Q15">
        <v>453.2</v>
      </c>
      <c r="R15">
        <v>49.52</v>
      </c>
      <c r="S15">
        <v>28.65</v>
      </c>
      <c r="T15">
        <v>9660.540000000001</v>
      </c>
      <c r="U15">
        <v>0.58</v>
      </c>
      <c r="V15">
        <v>0.87</v>
      </c>
      <c r="W15">
        <v>0.11</v>
      </c>
      <c r="X15">
        <v>0.58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8.0107</v>
      </c>
      <c r="E16">
        <v>12.48</v>
      </c>
      <c r="F16">
        <v>9.27</v>
      </c>
      <c r="G16">
        <v>27.81</v>
      </c>
      <c r="H16">
        <v>0.42</v>
      </c>
      <c r="I16">
        <v>20</v>
      </c>
      <c r="J16">
        <v>191.02</v>
      </c>
      <c r="K16">
        <v>53.44</v>
      </c>
      <c r="L16">
        <v>4.5</v>
      </c>
      <c r="M16">
        <v>18</v>
      </c>
      <c r="N16">
        <v>38.08</v>
      </c>
      <c r="O16">
        <v>23792.83</v>
      </c>
      <c r="P16">
        <v>117.81</v>
      </c>
      <c r="Q16">
        <v>453.18</v>
      </c>
      <c r="R16">
        <v>48.52</v>
      </c>
      <c r="S16">
        <v>28.65</v>
      </c>
      <c r="T16">
        <v>9167.43</v>
      </c>
      <c r="U16">
        <v>0.59</v>
      </c>
      <c r="V16">
        <v>0.88</v>
      </c>
      <c r="W16">
        <v>0.11</v>
      </c>
      <c r="X16">
        <v>0.55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8.057700000000001</v>
      </c>
      <c r="E17">
        <v>12.41</v>
      </c>
      <c r="F17">
        <v>9.23</v>
      </c>
      <c r="G17">
        <v>29.16</v>
      </c>
      <c r="H17">
        <v>0.44</v>
      </c>
      <c r="I17">
        <v>19</v>
      </c>
      <c r="J17">
        <v>191.4</v>
      </c>
      <c r="K17">
        <v>53.44</v>
      </c>
      <c r="L17">
        <v>4.75</v>
      </c>
      <c r="M17">
        <v>17</v>
      </c>
      <c r="N17">
        <v>38.22</v>
      </c>
      <c r="O17">
        <v>23840.07</v>
      </c>
      <c r="P17">
        <v>116.98</v>
      </c>
      <c r="Q17">
        <v>453.2</v>
      </c>
      <c r="R17">
        <v>47.36</v>
      </c>
      <c r="S17">
        <v>28.65</v>
      </c>
      <c r="T17">
        <v>8590.17</v>
      </c>
      <c r="U17">
        <v>0.6</v>
      </c>
      <c r="V17">
        <v>0.88</v>
      </c>
      <c r="W17">
        <v>0.11</v>
      </c>
      <c r="X17">
        <v>0.51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8.1076</v>
      </c>
      <c r="E18">
        <v>12.33</v>
      </c>
      <c r="F18">
        <v>9.199999999999999</v>
      </c>
      <c r="G18">
        <v>30.65</v>
      </c>
      <c r="H18">
        <v>0.46</v>
      </c>
      <c r="I18">
        <v>18</v>
      </c>
      <c r="J18">
        <v>191.78</v>
      </c>
      <c r="K18">
        <v>53.44</v>
      </c>
      <c r="L18">
        <v>5</v>
      </c>
      <c r="M18">
        <v>16</v>
      </c>
      <c r="N18">
        <v>38.35</v>
      </c>
      <c r="O18">
        <v>23887.36</v>
      </c>
      <c r="P18">
        <v>115.83</v>
      </c>
      <c r="Q18">
        <v>453.18</v>
      </c>
      <c r="R18">
        <v>46.02</v>
      </c>
      <c r="S18">
        <v>28.65</v>
      </c>
      <c r="T18">
        <v>7927.08</v>
      </c>
      <c r="U18">
        <v>0.62</v>
      </c>
      <c r="V18">
        <v>0.88</v>
      </c>
      <c r="W18">
        <v>0.11</v>
      </c>
      <c r="X18">
        <v>0.47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8.1479</v>
      </c>
      <c r="E19">
        <v>12.27</v>
      </c>
      <c r="F19">
        <v>9.17</v>
      </c>
      <c r="G19">
        <v>32.37</v>
      </c>
      <c r="H19">
        <v>0.48</v>
      </c>
      <c r="I19">
        <v>17</v>
      </c>
      <c r="J19">
        <v>192.17</v>
      </c>
      <c r="K19">
        <v>53.44</v>
      </c>
      <c r="L19">
        <v>5.25</v>
      </c>
      <c r="M19">
        <v>15</v>
      </c>
      <c r="N19">
        <v>38.48</v>
      </c>
      <c r="O19">
        <v>23934.69</v>
      </c>
      <c r="P19">
        <v>115.04</v>
      </c>
      <c r="Q19">
        <v>453.22</v>
      </c>
      <c r="R19">
        <v>45.28</v>
      </c>
      <c r="S19">
        <v>28.65</v>
      </c>
      <c r="T19">
        <v>7558.27</v>
      </c>
      <c r="U19">
        <v>0.63</v>
      </c>
      <c r="V19">
        <v>0.89</v>
      </c>
      <c r="W19">
        <v>0.11</v>
      </c>
      <c r="X19">
        <v>0.45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8.1889</v>
      </c>
      <c r="E20">
        <v>12.21</v>
      </c>
      <c r="F20">
        <v>9.15</v>
      </c>
      <c r="G20">
        <v>34.3</v>
      </c>
      <c r="H20">
        <v>0.51</v>
      </c>
      <c r="I20">
        <v>16</v>
      </c>
      <c r="J20">
        <v>192.55</v>
      </c>
      <c r="K20">
        <v>53.44</v>
      </c>
      <c r="L20">
        <v>5.5</v>
      </c>
      <c r="M20">
        <v>14</v>
      </c>
      <c r="N20">
        <v>38.62</v>
      </c>
      <c r="O20">
        <v>23982.06</v>
      </c>
      <c r="P20">
        <v>114.41</v>
      </c>
      <c r="Q20">
        <v>453.18</v>
      </c>
      <c r="R20">
        <v>44.32</v>
      </c>
      <c r="S20">
        <v>28.65</v>
      </c>
      <c r="T20">
        <v>7082.87</v>
      </c>
      <c r="U20">
        <v>0.65</v>
      </c>
      <c r="V20">
        <v>0.89</v>
      </c>
      <c r="W20">
        <v>0.11</v>
      </c>
      <c r="X20">
        <v>0.43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8.1921</v>
      </c>
      <c r="E21">
        <v>12.21</v>
      </c>
      <c r="F21">
        <v>9.140000000000001</v>
      </c>
      <c r="G21">
        <v>34.29</v>
      </c>
      <c r="H21">
        <v>0.53</v>
      </c>
      <c r="I21">
        <v>16</v>
      </c>
      <c r="J21">
        <v>192.94</v>
      </c>
      <c r="K21">
        <v>53.44</v>
      </c>
      <c r="L21">
        <v>5.75</v>
      </c>
      <c r="M21">
        <v>14</v>
      </c>
      <c r="N21">
        <v>38.75</v>
      </c>
      <c r="O21">
        <v>24029.48</v>
      </c>
      <c r="P21">
        <v>113.57</v>
      </c>
      <c r="Q21">
        <v>453.18</v>
      </c>
      <c r="R21">
        <v>44.31</v>
      </c>
      <c r="S21">
        <v>28.65</v>
      </c>
      <c r="T21">
        <v>7081.41</v>
      </c>
      <c r="U21">
        <v>0.65</v>
      </c>
      <c r="V21">
        <v>0.89</v>
      </c>
      <c r="W21">
        <v>0.11</v>
      </c>
      <c r="X21">
        <v>0.42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8.239100000000001</v>
      </c>
      <c r="E22">
        <v>12.14</v>
      </c>
      <c r="F22">
        <v>9.109999999999999</v>
      </c>
      <c r="G22">
        <v>36.44</v>
      </c>
      <c r="H22">
        <v>0.55</v>
      </c>
      <c r="I22">
        <v>15</v>
      </c>
      <c r="J22">
        <v>193.32</v>
      </c>
      <c r="K22">
        <v>53.44</v>
      </c>
      <c r="L22">
        <v>6</v>
      </c>
      <c r="M22">
        <v>13</v>
      </c>
      <c r="N22">
        <v>38.89</v>
      </c>
      <c r="O22">
        <v>24076.95</v>
      </c>
      <c r="P22">
        <v>112.88</v>
      </c>
      <c r="Q22">
        <v>453.19</v>
      </c>
      <c r="R22">
        <v>43.26</v>
      </c>
      <c r="S22">
        <v>28.65</v>
      </c>
      <c r="T22">
        <v>6560</v>
      </c>
      <c r="U22">
        <v>0.66</v>
      </c>
      <c r="V22">
        <v>0.89</v>
      </c>
      <c r="W22">
        <v>0.11</v>
      </c>
      <c r="X22">
        <v>0.39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8.347200000000001</v>
      </c>
      <c r="E23">
        <v>11.98</v>
      </c>
      <c r="F23">
        <v>8.99</v>
      </c>
      <c r="G23">
        <v>38.53</v>
      </c>
      <c r="H23">
        <v>0.57</v>
      </c>
      <c r="I23">
        <v>14</v>
      </c>
      <c r="J23">
        <v>193.71</v>
      </c>
      <c r="K23">
        <v>53.44</v>
      </c>
      <c r="L23">
        <v>6.25</v>
      </c>
      <c r="M23">
        <v>12</v>
      </c>
      <c r="N23">
        <v>39.02</v>
      </c>
      <c r="O23">
        <v>24124.47</v>
      </c>
      <c r="P23">
        <v>110.78</v>
      </c>
      <c r="Q23">
        <v>453.17</v>
      </c>
      <c r="R23">
        <v>39.23</v>
      </c>
      <c r="S23">
        <v>28.65</v>
      </c>
      <c r="T23">
        <v>4548.74</v>
      </c>
      <c r="U23">
        <v>0.73</v>
      </c>
      <c r="V23">
        <v>0.9</v>
      </c>
      <c r="W23">
        <v>0.1</v>
      </c>
      <c r="X23">
        <v>0.27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8.253299999999999</v>
      </c>
      <c r="E24">
        <v>12.12</v>
      </c>
      <c r="F24">
        <v>9.130000000000001</v>
      </c>
      <c r="G24">
        <v>39.11</v>
      </c>
      <c r="H24">
        <v>0.59</v>
      </c>
      <c r="I24">
        <v>14</v>
      </c>
      <c r="J24">
        <v>194.09</v>
      </c>
      <c r="K24">
        <v>53.44</v>
      </c>
      <c r="L24">
        <v>6.5</v>
      </c>
      <c r="M24">
        <v>12</v>
      </c>
      <c r="N24">
        <v>39.16</v>
      </c>
      <c r="O24">
        <v>24172.03</v>
      </c>
      <c r="P24">
        <v>112.27</v>
      </c>
      <c r="Q24">
        <v>453.33</v>
      </c>
      <c r="R24">
        <v>44.24</v>
      </c>
      <c r="S24">
        <v>28.65</v>
      </c>
      <c r="T24">
        <v>7052.83</v>
      </c>
      <c r="U24">
        <v>0.65</v>
      </c>
      <c r="V24">
        <v>0.89</v>
      </c>
      <c r="W24">
        <v>0.09</v>
      </c>
      <c r="X24">
        <v>0.41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8.3193</v>
      </c>
      <c r="E25">
        <v>12.02</v>
      </c>
      <c r="F25">
        <v>9.07</v>
      </c>
      <c r="G25">
        <v>41.85</v>
      </c>
      <c r="H25">
        <v>0.62</v>
      </c>
      <c r="I25">
        <v>13</v>
      </c>
      <c r="J25">
        <v>194.48</v>
      </c>
      <c r="K25">
        <v>53.44</v>
      </c>
      <c r="L25">
        <v>6.75</v>
      </c>
      <c r="M25">
        <v>11</v>
      </c>
      <c r="N25">
        <v>39.29</v>
      </c>
      <c r="O25">
        <v>24219.63</v>
      </c>
      <c r="P25">
        <v>111.18</v>
      </c>
      <c r="Q25">
        <v>453.17</v>
      </c>
      <c r="R25">
        <v>42.08</v>
      </c>
      <c r="S25">
        <v>28.65</v>
      </c>
      <c r="T25">
        <v>5980</v>
      </c>
      <c r="U25">
        <v>0.68</v>
      </c>
      <c r="V25">
        <v>0.9</v>
      </c>
      <c r="W25">
        <v>0.1</v>
      </c>
      <c r="X25">
        <v>0.35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8.308299999999999</v>
      </c>
      <c r="E26">
        <v>12.04</v>
      </c>
      <c r="F26">
        <v>9.08</v>
      </c>
      <c r="G26">
        <v>41.92</v>
      </c>
      <c r="H26">
        <v>0.64</v>
      </c>
      <c r="I26">
        <v>13</v>
      </c>
      <c r="J26">
        <v>194.86</v>
      </c>
      <c r="K26">
        <v>53.44</v>
      </c>
      <c r="L26">
        <v>7</v>
      </c>
      <c r="M26">
        <v>11</v>
      </c>
      <c r="N26">
        <v>39.43</v>
      </c>
      <c r="O26">
        <v>24267.28</v>
      </c>
      <c r="P26">
        <v>110.51</v>
      </c>
      <c r="Q26">
        <v>453.17</v>
      </c>
      <c r="R26">
        <v>42.6</v>
      </c>
      <c r="S26">
        <v>28.65</v>
      </c>
      <c r="T26">
        <v>6238.11</v>
      </c>
      <c r="U26">
        <v>0.67</v>
      </c>
      <c r="V26">
        <v>0.89</v>
      </c>
      <c r="W26">
        <v>0.1</v>
      </c>
      <c r="X26">
        <v>0.36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8.3735</v>
      </c>
      <c r="E27">
        <v>11.94</v>
      </c>
      <c r="F27">
        <v>9.029999999999999</v>
      </c>
      <c r="G27">
        <v>45.14</v>
      </c>
      <c r="H27">
        <v>0.66</v>
      </c>
      <c r="I27">
        <v>12</v>
      </c>
      <c r="J27">
        <v>195.25</v>
      </c>
      <c r="K27">
        <v>53.44</v>
      </c>
      <c r="L27">
        <v>7.25</v>
      </c>
      <c r="M27">
        <v>10</v>
      </c>
      <c r="N27">
        <v>39.57</v>
      </c>
      <c r="O27">
        <v>24314.98</v>
      </c>
      <c r="P27">
        <v>109.46</v>
      </c>
      <c r="Q27">
        <v>453.18</v>
      </c>
      <c r="R27">
        <v>40.58</v>
      </c>
      <c r="S27">
        <v>28.65</v>
      </c>
      <c r="T27">
        <v>5232.9</v>
      </c>
      <c r="U27">
        <v>0.71</v>
      </c>
      <c r="V27">
        <v>0.9</v>
      </c>
      <c r="W27">
        <v>0.1</v>
      </c>
      <c r="X27">
        <v>0.31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8.370100000000001</v>
      </c>
      <c r="E28">
        <v>11.95</v>
      </c>
      <c r="F28">
        <v>9.029999999999999</v>
      </c>
      <c r="G28">
        <v>45.16</v>
      </c>
      <c r="H28">
        <v>0.68</v>
      </c>
      <c r="I28">
        <v>12</v>
      </c>
      <c r="J28">
        <v>195.64</v>
      </c>
      <c r="K28">
        <v>53.44</v>
      </c>
      <c r="L28">
        <v>7.5</v>
      </c>
      <c r="M28">
        <v>10</v>
      </c>
      <c r="N28">
        <v>39.7</v>
      </c>
      <c r="O28">
        <v>24362.73</v>
      </c>
      <c r="P28">
        <v>109.04</v>
      </c>
      <c r="Q28">
        <v>453.17</v>
      </c>
      <c r="R28">
        <v>40.8</v>
      </c>
      <c r="S28">
        <v>28.65</v>
      </c>
      <c r="T28">
        <v>5344.44</v>
      </c>
      <c r="U28">
        <v>0.7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8.4175</v>
      </c>
      <c r="E29">
        <v>11.88</v>
      </c>
      <c r="F29">
        <v>9</v>
      </c>
      <c r="G29">
        <v>49.1</v>
      </c>
      <c r="H29">
        <v>0.7</v>
      </c>
      <c r="I29">
        <v>11</v>
      </c>
      <c r="J29">
        <v>196.03</v>
      </c>
      <c r="K29">
        <v>53.44</v>
      </c>
      <c r="L29">
        <v>7.75</v>
      </c>
      <c r="M29">
        <v>9</v>
      </c>
      <c r="N29">
        <v>39.84</v>
      </c>
      <c r="O29">
        <v>24410.52</v>
      </c>
      <c r="P29">
        <v>107.78</v>
      </c>
      <c r="Q29">
        <v>453.17</v>
      </c>
      <c r="R29">
        <v>39.75</v>
      </c>
      <c r="S29">
        <v>28.65</v>
      </c>
      <c r="T29">
        <v>4823.42</v>
      </c>
      <c r="U29">
        <v>0.72</v>
      </c>
      <c r="V29">
        <v>0.9</v>
      </c>
      <c r="W29">
        <v>0.1</v>
      </c>
      <c r="X29">
        <v>0.28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8.413399999999999</v>
      </c>
      <c r="E30">
        <v>11.89</v>
      </c>
      <c r="F30">
        <v>9.01</v>
      </c>
      <c r="G30">
        <v>49.13</v>
      </c>
      <c r="H30">
        <v>0.72</v>
      </c>
      <c r="I30">
        <v>11</v>
      </c>
      <c r="J30">
        <v>196.41</v>
      </c>
      <c r="K30">
        <v>53.44</v>
      </c>
      <c r="L30">
        <v>8</v>
      </c>
      <c r="M30">
        <v>9</v>
      </c>
      <c r="N30">
        <v>39.98</v>
      </c>
      <c r="O30">
        <v>24458.36</v>
      </c>
      <c r="P30">
        <v>107.75</v>
      </c>
      <c r="Q30">
        <v>453.17</v>
      </c>
      <c r="R30">
        <v>39.96</v>
      </c>
      <c r="S30">
        <v>28.65</v>
      </c>
      <c r="T30">
        <v>4929.63</v>
      </c>
      <c r="U30">
        <v>0.72</v>
      </c>
      <c r="V30">
        <v>0.9</v>
      </c>
      <c r="W30">
        <v>0.1</v>
      </c>
      <c r="X30">
        <v>0.29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8.4138</v>
      </c>
      <c r="E31">
        <v>11.89</v>
      </c>
      <c r="F31">
        <v>9.01</v>
      </c>
      <c r="G31">
        <v>49.13</v>
      </c>
      <c r="H31">
        <v>0.74</v>
      </c>
      <c r="I31">
        <v>11</v>
      </c>
      <c r="J31">
        <v>196.8</v>
      </c>
      <c r="K31">
        <v>53.44</v>
      </c>
      <c r="L31">
        <v>8.25</v>
      </c>
      <c r="M31">
        <v>9</v>
      </c>
      <c r="N31">
        <v>40.12</v>
      </c>
      <c r="O31">
        <v>24506.24</v>
      </c>
      <c r="P31">
        <v>107.02</v>
      </c>
      <c r="Q31">
        <v>453.2</v>
      </c>
      <c r="R31">
        <v>40.02</v>
      </c>
      <c r="S31">
        <v>28.65</v>
      </c>
      <c r="T31">
        <v>4958.3</v>
      </c>
      <c r="U31">
        <v>0.72</v>
      </c>
      <c r="V31">
        <v>0.9</v>
      </c>
      <c r="W31">
        <v>0.1</v>
      </c>
      <c r="X31">
        <v>0.29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8.4666</v>
      </c>
      <c r="E32">
        <v>11.81</v>
      </c>
      <c r="F32">
        <v>8.970000000000001</v>
      </c>
      <c r="G32">
        <v>53.82</v>
      </c>
      <c r="H32">
        <v>0.77</v>
      </c>
      <c r="I32">
        <v>10</v>
      </c>
      <c r="J32">
        <v>197.19</v>
      </c>
      <c r="K32">
        <v>53.44</v>
      </c>
      <c r="L32">
        <v>8.5</v>
      </c>
      <c r="M32">
        <v>8</v>
      </c>
      <c r="N32">
        <v>40.26</v>
      </c>
      <c r="O32">
        <v>24554.18</v>
      </c>
      <c r="P32">
        <v>106</v>
      </c>
      <c r="Q32">
        <v>453.17</v>
      </c>
      <c r="R32">
        <v>38.7</v>
      </c>
      <c r="S32">
        <v>28.65</v>
      </c>
      <c r="T32">
        <v>4303.59</v>
      </c>
      <c r="U32">
        <v>0.74</v>
      </c>
      <c r="V32">
        <v>0.91</v>
      </c>
      <c r="W32">
        <v>0.1</v>
      </c>
      <c r="X32">
        <v>0.25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8.494199999999999</v>
      </c>
      <c r="E33">
        <v>11.77</v>
      </c>
      <c r="F33">
        <v>8.93</v>
      </c>
      <c r="G33">
        <v>53.59</v>
      </c>
      <c r="H33">
        <v>0.79</v>
      </c>
      <c r="I33">
        <v>10</v>
      </c>
      <c r="J33">
        <v>197.58</v>
      </c>
      <c r="K33">
        <v>53.44</v>
      </c>
      <c r="L33">
        <v>8.75</v>
      </c>
      <c r="M33">
        <v>8</v>
      </c>
      <c r="N33">
        <v>40.39</v>
      </c>
      <c r="O33">
        <v>24602.15</v>
      </c>
      <c r="P33">
        <v>105.29</v>
      </c>
      <c r="Q33">
        <v>453.17</v>
      </c>
      <c r="R33">
        <v>37.33</v>
      </c>
      <c r="S33">
        <v>28.65</v>
      </c>
      <c r="T33">
        <v>3619.8</v>
      </c>
      <c r="U33">
        <v>0.77</v>
      </c>
      <c r="V33">
        <v>0.91</v>
      </c>
      <c r="W33">
        <v>0.1</v>
      </c>
      <c r="X33">
        <v>0.21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8.472</v>
      </c>
      <c r="E34">
        <v>11.8</v>
      </c>
      <c r="F34">
        <v>8.960000000000001</v>
      </c>
      <c r="G34">
        <v>53.78</v>
      </c>
      <c r="H34">
        <v>0.8100000000000001</v>
      </c>
      <c r="I34">
        <v>10</v>
      </c>
      <c r="J34">
        <v>197.97</v>
      </c>
      <c r="K34">
        <v>53.44</v>
      </c>
      <c r="L34">
        <v>9</v>
      </c>
      <c r="M34">
        <v>8</v>
      </c>
      <c r="N34">
        <v>40.53</v>
      </c>
      <c r="O34">
        <v>24650.18</v>
      </c>
      <c r="P34">
        <v>104.55</v>
      </c>
      <c r="Q34">
        <v>453.19</v>
      </c>
      <c r="R34">
        <v>38.68</v>
      </c>
      <c r="S34">
        <v>28.65</v>
      </c>
      <c r="T34">
        <v>4292.91</v>
      </c>
      <c r="U34">
        <v>0.74</v>
      </c>
      <c r="V34">
        <v>0.91</v>
      </c>
      <c r="W34">
        <v>0.09</v>
      </c>
      <c r="X34">
        <v>0.24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8.4513</v>
      </c>
      <c r="E35">
        <v>11.83</v>
      </c>
      <c r="F35">
        <v>8.99</v>
      </c>
      <c r="G35">
        <v>53.95</v>
      </c>
      <c r="H35">
        <v>0.83</v>
      </c>
      <c r="I35">
        <v>10</v>
      </c>
      <c r="J35">
        <v>198.36</v>
      </c>
      <c r="K35">
        <v>53.44</v>
      </c>
      <c r="L35">
        <v>9.25</v>
      </c>
      <c r="M35">
        <v>8</v>
      </c>
      <c r="N35">
        <v>40.67</v>
      </c>
      <c r="O35">
        <v>24698.26</v>
      </c>
      <c r="P35">
        <v>104.45</v>
      </c>
      <c r="Q35">
        <v>453.17</v>
      </c>
      <c r="R35">
        <v>39.5</v>
      </c>
      <c r="S35">
        <v>28.65</v>
      </c>
      <c r="T35">
        <v>4707.44</v>
      </c>
      <c r="U35">
        <v>0.73</v>
      </c>
      <c r="V35">
        <v>0.9</v>
      </c>
      <c r="W35">
        <v>0.1</v>
      </c>
      <c r="X35">
        <v>0.27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8.502599999999999</v>
      </c>
      <c r="E36">
        <v>11.76</v>
      </c>
      <c r="F36">
        <v>8.960000000000001</v>
      </c>
      <c r="G36">
        <v>59.72</v>
      </c>
      <c r="H36">
        <v>0.85</v>
      </c>
      <c r="I36">
        <v>9</v>
      </c>
      <c r="J36">
        <v>198.75</v>
      </c>
      <c r="K36">
        <v>53.44</v>
      </c>
      <c r="L36">
        <v>9.5</v>
      </c>
      <c r="M36">
        <v>7</v>
      </c>
      <c r="N36">
        <v>40.81</v>
      </c>
      <c r="O36">
        <v>24746.38</v>
      </c>
      <c r="P36">
        <v>103.41</v>
      </c>
      <c r="Q36">
        <v>453.18</v>
      </c>
      <c r="R36">
        <v>38.41</v>
      </c>
      <c r="S36">
        <v>28.65</v>
      </c>
      <c r="T36">
        <v>4165.56</v>
      </c>
      <c r="U36">
        <v>0.75</v>
      </c>
      <c r="V36">
        <v>0.91</v>
      </c>
      <c r="W36">
        <v>0.09</v>
      </c>
      <c r="X36">
        <v>0.24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8.509399999999999</v>
      </c>
      <c r="E37">
        <v>11.75</v>
      </c>
      <c r="F37">
        <v>8.949999999999999</v>
      </c>
      <c r="G37">
        <v>59.65</v>
      </c>
      <c r="H37">
        <v>0.87</v>
      </c>
      <c r="I37">
        <v>9</v>
      </c>
      <c r="J37">
        <v>199.14</v>
      </c>
      <c r="K37">
        <v>53.44</v>
      </c>
      <c r="L37">
        <v>9.75</v>
      </c>
      <c r="M37">
        <v>7</v>
      </c>
      <c r="N37">
        <v>40.95</v>
      </c>
      <c r="O37">
        <v>24794.55</v>
      </c>
      <c r="P37">
        <v>103.52</v>
      </c>
      <c r="Q37">
        <v>453.17</v>
      </c>
      <c r="R37">
        <v>38.09</v>
      </c>
      <c r="S37">
        <v>28.65</v>
      </c>
      <c r="T37">
        <v>4006.09</v>
      </c>
      <c r="U37">
        <v>0.75</v>
      </c>
      <c r="V37">
        <v>0.91</v>
      </c>
      <c r="W37">
        <v>0.09</v>
      </c>
      <c r="X37">
        <v>0.23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8.5076</v>
      </c>
      <c r="E38">
        <v>11.75</v>
      </c>
      <c r="F38">
        <v>8.949999999999999</v>
      </c>
      <c r="G38">
        <v>59.67</v>
      </c>
      <c r="H38">
        <v>0.89</v>
      </c>
      <c r="I38">
        <v>9</v>
      </c>
      <c r="J38">
        <v>199.53</v>
      </c>
      <c r="K38">
        <v>53.44</v>
      </c>
      <c r="L38">
        <v>10</v>
      </c>
      <c r="M38">
        <v>7</v>
      </c>
      <c r="N38">
        <v>41.1</v>
      </c>
      <c r="O38">
        <v>24842.77</v>
      </c>
      <c r="P38">
        <v>102.95</v>
      </c>
      <c r="Q38">
        <v>453.17</v>
      </c>
      <c r="R38">
        <v>38.19</v>
      </c>
      <c r="S38">
        <v>28.65</v>
      </c>
      <c r="T38">
        <v>4054.64</v>
      </c>
      <c r="U38">
        <v>0.75</v>
      </c>
      <c r="V38">
        <v>0.91</v>
      </c>
      <c r="W38">
        <v>0.09</v>
      </c>
      <c r="X38">
        <v>0.23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8.507400000000001</v>
      </c>
      <c r="E39">
        <v>11.75</v>
      </c>
      <c r="F39">
        <v>8.949999999999999</v>
      </c>
      <c r="G39">
        <v>59.67</v>
      </c>
      <c r="H39">
        <v>0.91</v>
      </c>
      <c r="I39">
        <v>9</v>
      </c>
      <c r="J39">
        <v>199.92</v>
      </c>
      <c r="K39">
        <v>53.44</v>
      </c>
      <c r="L39">
        <v>10.25</v>
      </c>
      <c r="M39">
        <v>7</v>
      </c>
      <c r="N39">
        <v>41.24</v>
      </c>
      <c r="O39">
        <v>24891.03</v>
      </c>
      <c r="P39">
        <v>102.28</v>
      </c>
      <c r="Q39">
        <v>453.17</v>
      </c>
      <c r="R39">
        <v>38.12</v>
      </c>
      <c r="S39">
        <v>28.65</v>
      </c>
      <c r="T39">
        <v>4018.76</v>
      </c>
      <c r="U39">
        <v>0.75</v>
      </c>
      <c r="V39">
        <v>0.91</v>
      </c>
      <c r="W39">
        <v>0.1</v>
      </c>
      <c r="X39">
        <v>0.23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8.565099999999999</v>
      </c>
      <c r="E40">
        <v>11.68</v>
      </c>
      <c r="F40">
        <v>8.91</v>
      </c>
      <c r="G40">
        <v>66.81999999999999</v>
      </c>
      <c r="H40">
        <v>0.93</v>
      </c>
      <c r="I40">
        <v>8</v>
      </c>
      <c r="J40">
        <v>200.31</v>
      </c>
      <c r="K40">
        <v>53.44</v>
      </c>
      <c r="L40">
        <v>10.5</v>
      </c>
      <c r="M40">
        <v>6</v>
      </c>
      <c r="N40">
        <v>41.38</v>
      </c>
      <c r="O40">
        <v>24939.35</v>
      </c>
      <c r="P40">
        <v>100.81</v>
      </c>
      <c r="Q40">
        <v>453.17</v>
      </c>
      <c r="R40">
        <v>36.79</v>
      </c>
      <c r="S40">
        <v>28.65</v>
      </c>
      <c r="T40">
        <v>3361.65</v>
      </c>
      <c r="U40">
        <v>0.78</v>
      </c>
      <c r="V40">
        <v>0.91</v>
      </c>
      <c r="W40">
        <v>0.09</v>
      </c>
      <c r="X40">
        <v>0.19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8.5623</v>
      </c>
      <c r="E41">
        <v>11.68</v>
      </c>
      <c r="F41">
        <v>8.91</v>
      </c>
      <c r="G41">
        <v>66.84999999999999</v>
      </c>
      <c r="H41">
        <v>0.95</v>
      </c>
      <c r="I41">
        <v>8</v>
      </c>
      <c r="J41">
        <v>200.71</v>
      </c>
      <c r="K41">
        <v>53.44</v>
      </c>
      <c r="L41">
        <v>10.75</v>
      </c>
      <c r="M41">
        <v>6</v>
      </c>
      <c r="N41">
        <v>41.52</v>
      </c>
      <c r="O41">
        <v>24987.71</v>
      </c>
      <c r="P41">
        <v>100.35</v>
      </c>
      <c r="Q41">
        <v>453.17</v>
      </c>
      <c r="R41">
        <v>36.89</v>
      </c>
      <c r="S41">
        <v>28.65</v>
      </c>
      <c r="T41">
        <v>3409.61</v>
      </c>
      <c r="U41">
        <v>0.78</v>
      </c>
      <c r="V41">
        <v>0.91</v>
      </c>
      <c r="W41">
        <v>0.09</v>
      </c>
      <c r="X41">
        <v>0.19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8.569800000000001</v>
      </c>
      <c r="E42">
        <v>11.67</v>
      </c>
      <c r="F42">
        <v>8.9</v>
      </c>
      <c r="G42">
        <v>66.77</v>
      </c>
      <c r="H42">
        <v>0.97</v>
      </c>
      <c r="I42">
        <v>8</v>
      </c>
      <c r="J42">
        <v>201.1</v>
      </c>
      <c r="K42">
        <v>53.44</v>
      </c>
      <c r="L42">
        <v>11</v>
      </c>
      <c r="M42">
        <v>6</v>
      </c>
      <c r="N42">
        <v>41.66</v>
      </c>
      <c r="O42">
        <v>25036.12</v>
      </c>
      <c r="P42">
        <v>99.63</v>
      </c>
      <c r="Q42">
        <v>453.19</v>
      </c>
      <c r="R42">
        <v>36.36</v>
      </c>
      <c r="S42">
        <v>28.65</v>
      </c>
      <c r="T42">
        <v>3142.57</v>
      </c>
      <c r="U42">
        <v>0.79</v>
      </c>
      <c r="V42">
        <v>0.91</v>
      </c>
      <c r="W42">
        <v>0.1</v>
      </c>
      <c r="X42">
        <v>0.18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8.585900000000001</v>
      </c>
      <c r="E43">
        <v>11.65</v>
      </c>
      <c r="F43">
        <v>8.880000000000001</v>
      </c>
      <c r="G43">
        <v>66.59999999999999</v>
      </c>
      <c r="H43">
        <v>0.99</v>
      </c>
      <c r="I43">
        <v>8</v>
      </c>
      <c r="J43">
        <v>201.49</v>
      </c>
      <c r="K43">
        <v>53.44</v>
      </c>
      <c r="L43">
        <v>11.25</v>
      </c>
      <c r="M43">
        <v>6</v>
      </c>
      <c r="N43">
        <v>41.81</v>
      </c>
      <c r="O43">
        <v>25084.58</v>
      </c>
      <c r="P43">
        <v>98.93000000000001</v>
      </c>
      <c r="Q43">
        <v>453.17</v>
      </c>
      <c r="R43">
        <v>35.85</v>
      </c>
      <c r="S43">
        <v>28.65</v>
      </c>
      <c r="T43">
        <v>2890.61</v>
      </c>
      <c r="U43">
        <v>0.8</v>
      </c>
      <c r="V43">
        <v>0.92</v>
      </c>
      <c r="W43">
        <v>0.09</v>
      </c>
      <c r="X43">
        <v>0.16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8.5411</v>
      </c>
      <c r="E44">
        <v>11.71</v>
      </c>
      <c r="F44">
        <v>8.94</v>
      </c>
      <c r="G44">
        <v>67.06</v>
      </c>
      <c r="H44">
        <v>1.01</v>
      </c>
      <c r="I44">
        <v>8</v>
      </c>
      <c r="J44">
        <v>201.88</v>
      </c>
      <c r="K44">
        <v>53.44</v>
      </c>
      <c r="L44">
        <v>11.5</v>
      </c>
      <c r="M44">
        <v>6</v>
      </c>
      <c r="N44">
        <v>41.95</v>
      </c>
      <c r="O44">
        <v>25133.09</v>
      </c>
      <c r="P44">
        <v>98.93000000000001</v>
      </c>
      <c r="Q44">
        <v>453.26</v>
      </c>
      <c r="R44">
        <v>37.95</v>
      </c>
      <c r="S44">
        <v>28.65</v>
      </c>
      <c r="T44">
        <v>3940.49</v>
      </c>
      <c r="U44">
        <v>0.75</v>
      </c>
      <c r="V44">
        <v>0.91</v>
      </c>
      <c r="W44">
        <v>0.09</v>
      </c>
      <c r="X44">
        <v>0.22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8.602600000000001</v>
      </c>
      <c r="E45">
        <v>11.62</v>
      </c>
      <c r="F45">
        <v>8.9</v>
      </c>
      <c r="G45">
        <v>76.25</v>
      </c>
      <c r="H45">
        <v>1.03</v>
      </c>
      <c r="I45">
        <v>7</v>
      </c>
      <c r="J45">
        <v>202.28</v>
      </c>
      <c r="K45">
        <v>53.44</v>
      </c>
      <c r="L45">
        <v>11.75</v>
      </c>
      <c r="M45">
        <v>5</v>
      </c>
      <c r="N45">
        <v>42.09</v>
      </c>
      <c r="O45">
        <v>25181.64</v>
      </c>
      <c r="P45">
        <v>97.98</v>
      </c>
      <c r="Q45">
        <v>453.17</v>
      </c>
      <c r="R45">
        <v>36.37</v>
      </c>
      <c r="S45">
        <v>28.65</v>
      </c>
      <c r="T45">
        <v>3152.95</v>
      </c>
      <c r="U45">
        <v>0.79</v>
      </c>
      <c r="V45">
        <v>0.91</v>
      </c>
      <c r="W45">
        <v>0.09</v>
      </c>
      <c r="X45">
        <v>0.17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8.6061</v>
      </c>
      <c r="E46">
        <v>11.62</v>
      </c>
      <c r="F46">
        <v>8.890000000000001</v>
      </c>
      <c r="G46">
        <v>76.2</v>
      </c>
      <c r="H46">
        <v>1.05</v>
      </c>
      <c r="I46">
        <v>7</v>
      </c>
      <c r="J46">
        <v>202.67</v>
      </c>
      <c r="K46">
        <v>53.44</v>
      </c>
      <c r="L46">
        <v>12</v>
      </c>
      <c r="M46">
        <v>5</v>
      </c>
      <c r="N46">
        <v>42.24</v>
      </c>
      <c r="O46">
        <v>25230.25</v>
      </c>
      <c r="P46">
        <v>97.73999999999999</v>
      </c>
      <c r="Q46">
        <v>453.18</v>
      </c>
      <c r="R46">
        <v>36.18</v>
      </c>
      <c r="S46">
        <v>28.65</v>
      </c>
      <c r="T46">
        <v>3059.91</v>
      </c>
      <c r="U46">
        <v>0.79</v>
      </c>
      <c r="V46">
        <v>0.91</v>
      </c>
      <c r="W46">
        <v>0.09</v>
      </c>
      <c r="X46">
        <v>0.17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8.6007</v>
      </c>
      <c r="E47">
        <v>11.63</v>
      </c>
      <c r="F47">
        <v>8.9</v>
      </c>
      <c r="G47">
        <v>76.27</v>
      </c>
      <c r="H47">
        <v>1.07</v>
      </c>
      <c r="I47">
        <v>7</v>
      </c>
      <c r="J47">
        <v>203.07</v>
      </c>
      <c r="K47">
        <v>53.44</v>
      </c>
      <c r="L47">
        <v>12.25</v>
      </c>
      <c r="M47">
        <v>5</v>
      </c>
      <c r="N47">
        <v>42.38</v>
      </c>
      <c r="O47">
        <v>25279.03</v>
      </c>
      <c r="P47">
        <v>97.5</v>
      </c>
      <c r="Q47">
        <v>453.17</v>
      </c>
      <c r="R47">
        <v>36.44</v>
      </c>
      <c r="S47">
        <v>28.65</v>
      </c>
      <c r="T47">
        <v>3190.99</v>
      </c>
      <c r="U47">
        <v>0.79</v>
      </c>
      <c r="V47">
        <v>0.91</v>
      </c>
      <c r="W47">
        <v>0.09</v>
      </c>
      <c r="X47">
        <v>0.18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8.6081</v>
      </c>
      <c r="E48">
        <v>11.62</v>
      </c>
      <c r="F48">
        <v>8.890000000000001</v>
      </c>
      <c r="G48">
        <v>76.18000000000001</v>
      </c>
      <c r="H48">
        <v>1.09</v>
      </c>
      <c r="I48">
        <v>7</v>
      </c>
      <c r="J48">
        <v>203.46</v>
      </c>
      <c r="K48">
        <v>53.44</v>
      </c>
      <c r="L48">
        <v>12.5</v>
      </c>
      <c r="M48">
        <v>5</v>
      </c>
      <c r="N48">
        <v>42.53</v>
      </c>
      <c r="O48">
        <v>25327.74</v>
      </c>
      <c r="P48">
        <v>96.76000000000001</v>
      </c>
      <c r="Q48">
        <v>453.2</v>
      </c>
      <c r="R48">
        <v>36.05</v>
      </c>
      <c r="S48">
        <v>28.65</v>
      </c>
      <c r="T48">
        <v>2994.72</v>
      </c>
      <c r="U48">
        <v>0.79</v>
      </c>
      <c r="V48">
        <v>0.91</v>
      </c>
      <c r="W48">
        <v>0.09</v>
      </c>
      <c r="X48">
        <v>0.17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8.603400000000001</v>
      </c>
      <c r="E49">
        <v>11.62</v>
      </c>
      <c r="F49">
        <v>8.890000000000001</v>
      </c>
      <c r="G49">
        <v>76.23999999999999</v>
      </c>
      <c r="H49">
        <v>1.11</v>
      </c>
      <c r="I49">
        <v>7</v>
      </c>
      <c r="J49">
        <v>203.86</v>
      </c>
      <c r="K49">
        <v>53.44</v>
      </c>
      <c r="L49">
        <v>12.75</v>
      </c>
      <c r="M49">
        <v>5</v>
      </c>
      <c r="N49">
        <v>42.67</v>
      </c>
      <c r="O49">
        <v>25376.49</v>
      </c>
      <c r="P49">
        <v>95.94</v>
      </c>
      <c r="Q49">
        <v>453.18</v>
      </c>
      <c r="R49">
        <v>36.23</v>
      </c>
      <c r="S49">
        <v>28.65</v>
      </c>
      <c r="T49">
        <v>3084.59</v>
      </c>
      <c r="U49">
        <v>0.79</v>
      </c>
      <c r="V49">
        <v>0.91</v>
      </c>
      <c r="W49">
        <v>0.09</v>
      </c>
      <c r="X49">
        <v>0.17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8.6159</v>
      </c>
      <c r="E50">
        <v>11.61</v>
      </c>
      <c r="F50">
        <v>8.880000000000001</v>
      </c>
      <c r="G50">
        <v>76.09</v>
      </c>
      <c r="H50">
        <v>1.13</v>
      </c>
      <c r="I50">
        <v>7</v>
      </c>
      <c r="J50">
        <v>204.25</v>
      </c>
      <c r="K50">
        <v>53.44</v>
      </c>
      <c r="L50">
        <v>13</v>
      </c>
      <c r="M50">
        <v>5</v>
      </c>
      <c r="N50">
        <v>42.82</v>
      </c>
      <c r="O50">
        <v>25425.3</v>
      </c>
      <c r="P50">
        <v>94.25</v>
      </c>
      <c r="Q50">
        <v>453.17</v>
      </c>
      <c r="R50">
        <v>35.6</v>
      </c>
      <c r="S50">
        <v>28.65</v>
      </c>
      <c r="T50">
        <v>2768.99</v>
      </c>
      <c r="U50">
        <v>0.8</v>
      </c>
      <c r="V50">
        <v>0.92</v>
      </c>
      <c r="W50">
        <v>0.09</v>
      </c>
      <c r="X50">
        <v>0.16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8.682600000000001</v>
      </c>
      <c r="E51">
        <v>11.52</v>
      </c>
      <c r="F51">
        <v>8.83</v>
      </c>
      <c r="G51">
        <v>88.25</v>
      </c>
      <c r="H51">
        <v>1.15</v>
      </c>
      <c r="I51">
        <v>6</v>
      </c>
      <c r="J51">
        <v>204.65</v>
      </c>
      <c r="K51">
        <v>53.44</v>
      </c>
      <c r="L51">
        <v>13.25</v>
      </c>
      <c r="M51">
        <v>3</v>
      </c>
      <c r="N51">
        <v>42.96</v>
      </c>
      <c r="O51">
        <v>25474.16</v>
      </c>
      <c r="P51">
        <v>92.38</v>
      </c>
      <c r="Q51">
        <v>453.17</v>
      </c>
      <c r="R51">
        <v>33.96</v>
      </c>
      <c r="S51">
        <v>28.65</v>
      </c>
      <c r="T51">
        <v>1957.06</v>
      </c>
      <c r="U51">
        <v>0.84</v>
      </c>
      <c r="V51">
        <v>0.92</v>
      </c>
      <c r="W51">
        <v>0.09</v>
      </c>
      <c r="X51">
        <v>0.1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8.6584</v>
      </c>
      <c r="E52">
        <v>11.55</v>
      </c>
      <c r="F52">
        <v>8.859999999999999</v>
      </c>
      <c r="G52">
        <v>88.58</v>
      </c>
      <c r="H52">
        <v>1.17</v>
      </c>
      <c r="I52">
        <v>6</v>
      </c>
      <c r="J52">
        <v>205.05</v>
      </c>
      <c r="K52">
        <v>53.44</v>
      </c>
      <c r="L52">
        <v>13.5</v>
      </c>
      <c r="M52">
        <v>3</v>
      </c>
      <c r="N52">
        <v>43.11</v>
      </c>
      <c r="O52">
        <v>25523.06</v>
      </c>
      <c r="P52">
        <v>92.84999999999999</v>
      </c>
      <c r="Q52">
        <v>453.17</v>
      </c>
      <c r="R52">
        <v>35.09</v>
      </c>
      <c r="S52">
        <v>28.65</v>
      </c>
      <c r="T52">
        <v>2519.89</v>
      </c>
      <c r="U52">
        <v>0.82</v>
      </c>
      <c r="V52">
        <v>0.92</v>
      </c>
      <c r="W52">
        <v>0.09</v>
      </c>
      <c r="X52">
        <v>0.14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8.647399999999999</v>
      </c>
      <c r="E53">
        <v>11.56</v>
      </c>
      <c r="F53">
        <v>8.869999999999999</v>
      </c>
      <c r="G53">
        <v>88.72</v>
      </c>
      <c r="H53">
        <v>1.19</v>
      </c>
      <c r="I53">
        <v>6</v>
      </c>
      <c r="J53">
        <v>205.44</v>
      </c>
      <c r="K53">
        <v>53.44</v>
      </c>
      <c r="L53">
        <v>13.75</v>
      </c>
      <c r="M53">
        <v>1</v>
      </c>
      <c r="N53">
        <v>43.26</v>
      </c>
      <c r="O53">
        <v>25572.02</v>
      </c>
      <c r="P53">
        <v>92.84999999999999</v>
      </c>
      <c r="Q53">
        <v>453.17</v>
      </c>
      <c r="R53">
        <v>35.48</v>
      </c>
      <c r="S53">
        <v>28.65</v>
      </c>
      <c r="T53">
        <v>2712.68</v>
      </c>
      <c r="U53">
        <v>0.8100000000000001</v>
      </c>
      <c r="V53">
        <v>0.92</v>
      </c>
      <c r="W53">
        <v>0.09</v>
      </c>
      <c r="X53">
        <v>0.15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8.6503</v>
      </c>
      <c r="E54">
        <v>11.56</v>
      </c>
      <c r="F54">
        <v>8.869999999999999</v>
      </c>
      <c r="G54">
        <v>88.68000000000001</v>
      </c>
      <c r="H54">
        <v>1.21</v>
      </c>
      <c r="I54">
        <v>6</v>
      </c>
      <c r="J54">
        <v>205.84</v>
      </c>
      <c r="K54">
        <v>53.44</v>
      </c>
      <c r="L54">
        <v>14</v>
      </c>
      <c r="M54">
        <v>0</v>
      </c>
      <c r="N54">
        <v>43.4</v>
      </c>
      <c r="O54">
        <v>25621.03</v>
      </c>
      <c r="P54">
        <v>93.03</v>
      </c>
      <c r="Q54">
        <v>453.17</v>
      </c>
      <c r="R54">
        <v>35.28</v>
      </c>
      <c r="S54">
        <v>28.65</v>
      </c>
      <c r="T54">
        <v>2617.38</v>
      </c>
      <c r="U54">
        <v>0.8100000000000001</v>
      </c>
      <c r="V54">
        <v>0.92</v>
      </c>
      <c r="W54">
        <v>0.1</v>
      </c>
      <c r="X54">
        <v>0.15</v>
      </c>
      <c r="Y54">
        <v>1</v>
      </c>
      <c r="Z54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6.7059</v>
      </c>
      <c r="E2">
        <v>14.91</v>
      </c>
      <c r="F2">
        <v>10.96</v>
      </c>
      <c r="G2">
        <v>8.43</v>
      </c>
      <c r="H2">
        <v>0.15</v>
      </c>
      <c r="I2">
        <v>78</v>
      </c>
      <c r="J2">
        <v>116.05</v>
      </c>
      <c r="K2">
        <v>43.4</v>
      </c>
      <c r="L2">
        <v>1</v>
      </c>
      <c r="M2">
        <v>76</v>
      </c>
      <c r="N2">
        <v>16.65</v>
      </c>
      <c r="O2">
        <v>14546.17</v>
      </c>
      <c r="P2">
        <v>106.69</v>
      </c>
      <c r="Q2">
        <v>453.3</v>
      </c>
      <c r="R2">
        <v>103.99</v>
      </c>
      <c r="S2">
        <v>28.65</v>
      </c>
      <c r="T2">
        <v>36611.83</v>
      </c>
      <c r="U2">
        <v>0.28</v>
      </c>
      <c r="V2">
        <v>0.74</v>
      </c>
      <c r="W2">
        <v>0.2</v>
      </c>
      <c r="X2">
        <v>2.24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7.1974</v>
      </c>
      <c r="E3">
        <v>13.89</v>
      </c>
      <c r="F3">
        <v>10.4</v>
      </c>
      <c r="G3">
        <v>10.58</v>
      </c>
      <c r="H3">
        <v>0.19</v>
      </c>
      <c r="I3">
        <v>59</v>
      </c>
      <c r="J3">
        <v>116.37</v>
      </c>
      <c r="K3">
        <v>43.4</v>
      </c>
      <c r="L3">
        <v>1.25</v>
      </c>
      <c r="M3">
        <v>57</v>
      </c>
      <c r="N3">
        <v>16.72</v>
      </c>
      <c r="O3">
        <v>14585.96</v>
      </c>
      <c r="P3">
        <v>100.33</v>
      </c>
      <c r="Q3">
        <v>453.28</v>
      </c>
      <c r="R3">
        <v>85.34</v>
      </c>
      <c r="S3">
        <v>28.65</v>
      </c>
      <c r="T3">
        <v>27379.79</v>
      </c>
      <c r="U3">
        <v>0.34</v>
      </c>
      <c r="V3">
        <v>0.78</v>
      </c>
      <c r="W3">
        <v>0.18</v>
      </c>
      <c r="X3">
        <v>1.68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7.5402</v>
      </c>
      <c r="E4">
        <v>13.26</v>
      </c>
      <c r="F4">
        <v>10.06</v>
      </c>
      <c r="G4">
        <v>12.84</v>
      </c>
      <c r="H4">
        <v>0.23</v>
      </c>
      <c r="I4">
        <v>47</v>
      </c>
      <c r="J4">
        <v>116.69</v>
      </c>
      <c r="K4">
        <v>43.4</v>
      </c>
      <c r="L4">
        <v>1.5</v>
      </c>
      <c r="M4">
        <v>45</v>
      </c>
      <c r="N4">
        <v>16.79</v>
      </c>
      <c r="O4">
        <v>14625.77</v>
      </c>
      <c r="P4">
        <v>96.04000000000001</v>
      </c>
      <c r="Q4">
        <v>453.4</v>
      </c>
      <c r="R4">
        <v>74.18000000000001</v>
      </c>
      <c r="S4">
        <v>28.65</v>
      </c>
      <c r="T4">
        <v>21860</v>
      </c>
      <c r="U4">
        <v>0.39</v>
      </c>
      <c r="V4">
        <v>0.8100000000000001</v>
      </c>
      <c r="W4">
        <v>0.16</v>
      </c>
      <c r="X4">
        <v>1.33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7.7625</v>
      </c>
      <c r="E5">
        <v>12.88</v>
      </c>
      <c r="F5">
        <v>9.84</v>
      </c>
      <c r="G5">
        <v>14.76</v>
      </c>
      <c r="H5">
        <v>0.26</v>
      </c>
      <c r="I5">
        <v>40</v>
      </c>
      <c r="J5">
        <v>117.01</v>
      </c>
      <c r="K5">
        <v>43.4</v>
      </c>
      <c r="L5">
        <v>1.75</v>
      </c>
      <c r="M5">
        <v>38</v>
      </c>
      <c r="N5">
        <v>16.86</v>
      </c>
      <c r="O5">
        <v>14665.62</v>
      </c>
      <c r="P5">
        <v>93.2</v>
      </c>
      <c r="Q5">
        <v>453.23</v>
      </c>
      <c r="R5">
        <v>67.22</v>
      </c>
      <c r="S5">
        <v>28.65</v>
      </c>
      <c r="T5">
        <v>18417.17</v>
      </c>
      <c r="U5">
        <v>0.43</v>
      </c>
      <c r="V5">
        <v>0.83</v>
      </c>
      <c r="W5">
        <v>0.15</v>
      </c>
      <c r="X5">
        <v>1.12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7.966</v>
      </c>
      <c r="E6">
        <v>12.55</v>
      </c>
      <c r="F6">
        <v>9.66</v>
      </c>
      <c r="G6">
        <v>17.04</v>
      </c>
      <c r="H6">
        <v>0.3</v>
      </c>
      <c r="I6">
        <v>34</v>
      </c>
      <c r="J6">
        <v>117.34</v>
      </c>
      <c r="K6">
        <v>43.4</v>
      </c>
      <c r="L6">
        <v>2</v>
      </c>
      <c r="M6">
        <v>32</v>
      </c>
      <c r="N6">
        <v>16.94</v>
      </c>
      <c r="O6">
        <v>14705.49</v>
      </c>
      <c r="P6">
        <v>90.59</v>
      </c>
      <c r="Q6">
        <v>453.25</v>
      </c>
      <c r="R6">
        <v>61</v>
      </c>
      <c r="S6">
        <v>28.65</v>
      </c>
      <c r="T6">
        <v>15334.03</v>
      </c>
      <c r="U6">
        <v>0.47</v>
      </c>
      <c r="V6">
        <v>0.84</v>
      </c>
      <c r="W6">
        <v>0.14</v>
      </c>
      <c r="X6">
        <v>0.9399999999999999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8.162699999999999</v>
      </c>
      <c r="E7">
        <v>12.25</v>
      </c>
      <c r="F7">
        <v>9.470000000000001</v>
      </c>
      <c r="G7">
        <v>19.6</v>
      </c>
      <c r="H7">
        <v>0.34</v>
      </c>
      <c r="I7">
        <v>29</v>
      </c>
      <c r="J7">
        <v>117.66</v>
      </c>
      <c r="K7">
        <v>43.4</v>
      </c>
      <c r="L7">
        <v>2.25</v>
      </c>
      <c r="M7">
        <v>27</v>
      </c>
      <c r="N7">
        <v>17.01</v>
      </c>
      <c r="O7">
        <v>14745.39</v>
      </c>
      <c r="P7">
        <v>87.79000000000001</v>
      </c>
      <c r="Q7">
        <v>453.19</v>
      </c>
      <c r="R7">
        <v>54.97</v>
      </c>
      <c r="S7">
        <v>28.65</v>
      </c>
      <c r="T7">
        <v>12346.85</v>
      </c>
      <c r="U7">
        <v>0.52</v>
      </c>
      <c r="V7">
        <v>0.86</v>
      </c>
      <c r="W7">
        <v>0.13</v>
      </c>
      <c r="X7">
        <v>0.75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8.239699999999999</v>
      </c>
      <c r="E8">
        <v>12.14</v>
      </c>
      <c r="F8">
        <v>9.43</v>
      </c>
      <c r="G8">
        <v>21.76</v>
      </c>
      <c r="H8">
        <v>0.37</v>
      </c>
      <c r="I8">
        <v>26</v>
      </c>
      <c r="J8">
        <v>117.98</v>
      </c>
      <c r="K8">
        <v>43.4</v>
      </c>
      <c r="L8">
        <v>2.5</v>
      </c>
      <c r="M8">
        <v>24</v>
      </c>
      <c r="N8">
        <v>17.08</v>
      </c>
      <c r="O8">
        <v>14785.31</v>
      </c>
      <c r="P8">
        <v>86.62</v>
      </c>
      <c r="Q8">
        <v>453.25</v>
      </c>
      <c r="R8">
        <v>54.25</v>
      </c>
      <c r="S8">
        <v>28.65</v>
      </c>
      <c r="T8">
        <v>12001.76</v>
      </c>
      <c r="U8">
        <v>0.53</v>
      </c>
      <c r="V8">
        <v>0.86</v>
      </c>
      <c r="W8">
        <v>0.11</v>
      </c>
      <c r="X8">
        <v>0.71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8.2742</v>
      </c>
      <c r="E9">
        <v>12.09</v>
      </c>
      <c r="F9">
        <v>9.43</v>
      </c>
      <c r="G9">
        <v>23.57</v>
      </c>
      <c r="H9">
        <v>0.41</v>
      </c>
      <c r="I9">
        <v>24</v>
      </c>
      <c r="J9">
        <v>118.31</v>
      </c>
      <c r="K9">
        <v>43.4</v>
      </c>
      <c r="L9">
        <v>2.75</v>
      </c>
      <c r="M9">
        <v>22</v>
      </c>
      <c r="N9">
        <v>17.16</v>
      </c>
      <c r="O9">
        <v>14825.26</v>
      </c>
      <c r="P9">
        <v>85.94</v>
      </c>
      <c r="Q9">
        <v>453.21</v>
      </c>
      <c r="R9">
        <v>53.85</v>
      </c>
      <c r="S9">
        <v>28.65</v>
      </c>
      <c r="T9">
        <v>11812.44</v>
      </c>
      <c r="U9">
        <v>0.53</v>
      </c>
      <c r="V9">
        <v>0.86</v>
      </c>
      <c r="W9">
        <v>0.12</v>
      </c>
      <c r="X9">
        <v>0.71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8.4124</v>
      </c>
      <c r="E10">
        <v>11.89</v>
      </c>
      <c r="F10">
        <v>9.300000000000001</v>
      </c>
      <c r="G10">
        <v>26.58</v>
      </c>
      <c r="H10">
        <v>0.45</v>
      </c>
      <c r="I10">
        <v>21</v>
      </c>
      <c r="J10">
        <v>118.63</v>
      </c>
      <c r="K10">
        <v>43.4</v>
      </c>
      <c r="L10">
        <v>3</v>
      </c>
      <c r="M10">
        <v>19</v>
      </c>
      <c r="N10">
        <v>17.23</v>
      </c>
      <c r="O10">
        <v>14865.24</v>
      </c>
      <c r="P10">
        <v>83.59</v>
      </c>
      <c r="Q10">
        <v>453.2</v>
      </c>
      <c r="R10">
        <v>49.61</v>
      </c>
      <c r="S10">
        <v>28.65</v>
      </c>
      <c r="T10">
        <v>9706.18</v>
      </c>
      <c r="U10">
        <v>0.58</v>
      </c>
      <c r="V10">
        <v>0.87</v>
      </c>
      <c r="W10">
        <v>0.11</v>
      </c>
      <c r="X10">
        <v>0.58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8.446899999999999</v>
      </c>
      <c r="E11">
        <v>11.84</v>
      </c>
      <c r="F11">
        <v>9.279999999999999</v>
      </c>
      <c r="G11">
        <v>27.83</v>
      </c>
      <c r="H11">
        <v>0.48</v>
      </c>
      <c r="I11">
        <v>20</v>
      </c>
      <c r="J11">
        <v>118.96</v>
      </c>
      <c r="K11">
        <v>43.4</v>
      </c>
      <c r="L11">
        <v>3.25</v>
      </c>
      <c r="M11">
        <v>18</v>
      </c>
      <c r="N11">
        <v>17.31</v>
      </c>
      <c r="O11">
        <v>14905.25</v>
      </c>
      <c r="P11">
        <v>82.94</v>
      </c>
      <c r="Q11">
        <v>453.21</v>
      </c>
      <c r="R11">
        <v>48.73</v>
      </c>
      <c r="S11">
        <v>28.65</v>
      </c>
      <c r="T11">
        <v>9269.24</v>
      </c>
      <c r="U11">
        <v>0.59</v>
      </c>
      <c r="V11">
        <v>0.88</v>
      </c>
      <c r="W11">
        <v>0.11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8.5395</v>
      </c>
      <c r="E12">
        <v>11.71</v>
      </c>
      <c r="F12">
        <v>9.199999999999999</v>
      </c>
      <c r="G12">
        <v>30.65</v>
      </c>
      <c r="H12">
        <v>0.52</v>
      </c>
      <c r="I12">
        <v>18</v>
      </c>
      <c r="J12">
        <v>119.28</v>
      </c>
      <c r="K12">
        <v>43.4</v>
      </c>
      <c r="L12">
        <v>3.5</v>
      </c>
      <c r="M12">
        <v>16</v>
      </c>
      <c r="N12">
        <v>17.38</v>
      </c>
      <c r="O12">
        <v>14945.29</v>
      </c>
      <c r="P12">
        <v>81.04000000000001</v>
      </c>
      <c r="Q12">
        <v>453.17</v>
      </c>
      <c r="R12">
        <v>46.03</v>
      </c>
      <c r="S12">
        <v>28.65</v>
      </c>
      <c r="T12">
        <v>7928.2</v>
      </c>
      <c r="U12">
        <v>0.62</v>
      </c>
      <c r="V12">
        <v>0.88</v>
      </c>
      <c r="W12">
        <v>0.11</v>
      </c>
      <c r="X12">
        <v>0.48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8.569800000000001</v>
      </c>
      <c r="E13">
        <v>11.67</v>
      </c>
      <c r="F13">
        <v>9.18</v>
      </c>
      <c r="G13">
        <v>32.4</v>
      </c>
      <c r="H13">
        <v>0.55</v>
      </c>
      <c r="I13">
        <v>17</v>
      </c>
      <c r="J13">
        <v>119.61</v>
      </c>
      <c r="K13">
        <v>43.4</v>
      </c>
      <c r="L13">
        <v>3.75</v>
      </c>
      <c r="M13">
        <v>15</v>
      </c>
      <c r="N13">
        <v>17.46</v>
      </c>
      <c r="O13">
        <v>14985.35</v>
      </c>
      <c r="P13">
        <v>80.02</v>
      </c>
      <c r="Q13">
        <v>453.18</v>
      </c>
      <c r="R13">
        <v>45.55</v>
      </c>
      <c r="S13">
        <v>28.65</v>
      </c>
      <c r="T13">
        <v>7693.99</v>
      </c>
      <c r="U13">
        <v>0.63</v>
      </c>
      <c r="V13">
        <v>0.89</v>
      </c>
      <c r="W13">
        <v>0.11</v>
      </c>
      <c r="X13">
        <v>0.46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8.657400000000001</v>
      </c>
      <c r="E14">
        <v>11.55</v>
      </c>
      <c r="F14">
        <v>9.109999999999999</v>
      </c>
      <c r="G14">
        <v>36.43</v>
      </c>
      <c r="H14">
        <v>0.59</v>
      </c>
      <c r="I14">
        <v>15</v>
      </c>
      <c r="J14">
        <v>119.93</v>
      </c>
      <c r="K14">
        <v>43.4</v>
      </c>
      <c r="L14">
        <v>4</v>
      </c>
      <c r="M14">
        <v>13</v>
      </c>
      <c r="N14">
        <v>17.53</v>
      </c>
      <c r="O14">
        <v>15025.44</v>
      </c>
      <c r="P14">
        <v>78.04000000000001</v>
      </c>
      <c r="Q14">
        <v>453.17</v>
      </c>
      <c r="R14">
        <v>43.18</v>
      </c>
      <c r="S14">
        <v>28.65</v>
      </c>
      <c r="T14">
        <v>6518.38</v>
      </c>
      <c r="U14">
        <v>0.66</v>
      </c>
      <c r="V14">
        <v>0.89</v>
      </c>
      <c r="W14">
        <v>0.11</v>
      </c>
      <c r="X14">
        <v>0.39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8.7493</v>
      </c>
      <c r="E15">
        <v>11.43</v>
      </c>
      <c r="F15">
        <v>9.01</v>
      </c>
      <c r="G15">
        <v>38.62</v>
      </c>
      <c r="H15">
        <v>0.62</v>
      </c>
      <c r="I15">
        <v>14</v>
      </c>
      <c r="J15">
        <v>120.26</v>
      </c>
      <c r="K15">
        <v>43.4</v>
      </c>
      <c r="L15">
        <v>4.25</v>
      </c>
      <c r="M15">
        <v>12</v>
      </c>
      <c r="N15">
        <v>17.61</v>
      </c>
      <c r="O15">
        <v>15065.56</v>
      </c>
      <c r="P15">
        <v>76.26000000000001</v>
      </c>
      <c r="Q15">
        <v>453.17</v>
      </c>
      <c r="R15">
        <v>39.73</v>
      </c>
      <c r="S15">
        <v>28.65</v>
      </c>
      <c r="T15">
        <v>4799.12</v>
      </c>
      <c r="U15">
        <v>0.72</v>
      </c>
      <c r="V15">
        <v>0.9</v>
      </c>
      <c r="W15">
        <v>0.1</v>
      </c>
      <c r="X15">
        <v>0.29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8.6389</v>
      </c>
      <c r="E16">
        <v>11.58</v>
      </c>
      <c r="F16">
        <v>9.16</v>
      </c>
      <c r="G16">
        <v>39.24</v>
      </c>
      <c r="H16">
        <v>0.66</v>
      </c>
      <c r="I16">
        <v>14</v>
      </c>
      <c r="J16">
        <v>120.58</v>
      </c>
      <c r="K16">
        <v>43.4</v>
      </c>
      <c r="L16">
        <v>4.5</v>
      </c>
      <c r="M16">
        <v>12</v>
      </c>
      <c r="N16">
        <v>17.68</v>
      </c>
      <c r="O16">
        <v>15105.7</v>
      </c>
      <c r="P16">
        <v>77.27</v>
      </c>
      <c r="Q16">
        <v>453.17</v>
      </c>
      <c r="R16">
        <v>45.1</v>
      </c>
      <c r="S16">
        <v>28.65</v>
      </c>
      <c r="T16">
        <v>7485.34</v>
      </c>
      <c r="U16">
        <v>0.64</v>
      </c>
      <c r="V16">
        <v>0.89</v>
      </c>
      <c r="W16">
        <v>0.1</v>
      </c>
      <c r="X16">
        <v>0.44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8.710000000000001</v>
      </c>
      <c r="E17">
        <v>11.48</v>
      </c>
      <c r="F17">
        <v>9.09</v>
      </c>
      <c r="G17">
        <v>41.94</v>
      </c>
      <c r="H17">
        <v>0.6899999999999999</v>
      </c>
      <c r="I17">
        <v>13</v>
      </c>
      <c r="J17">
        <v>120.91</v>
      </c>
      <c r="K17">
        <v>43.4</v>
      </c>
      <c r="L17">
        <v>4.75</v>
      </c>
      <c r="M17">
        <v>11</v>
      </c>
      <c r="N17">
        <v>17.76</v>
      </c>
      <c r="O17">
        <v>15145.88</v>
      </c>
      <c r="P17">
        <v>75.18000000000001</v>
      </c>
      <c r="Q17">
        <v>453.2</v>
      </c>
      <c r="R17">
        <v>42.65</v>
      </c>
      <c r="S17">
        <v>28.65</v>
      </c>
      <c r="T17">
        <v>6265.6</v>
      </c>
      <c r="U17">
        <v>0.67</v>
      </c>
      <c r="V17">
        <v>0.89</v>
      </c>
      <c r="W17">
        <v>0.1</v>
      </c>
      <c r="X17">
        <v>0.37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8.760400000000001</v>
      </c>
      <c r="E18">
        <v>11.42</v>
      </c>
      <c r="F18">
        <v>9.039999999999999</v>
      </c>
      <c r="G18">
        <v>45.22</v>
      </c>
      <c r="H18">
        <v>0.73</v>
      </c>
      <c r="I18">
        <v>12</v>
      </c>
      <c r="J18">
        <v>121.23</v>
      </c>
      <c r="K18">
        <v>43.4</v>
      </c>
      <c r="L18">
        <v>5</v>
      </c>
      <c r="M18">
        <v>10</v>
      </c>
      <c r="N18">
        <v>17.83</v>
      </c>
      <c r="O18">
        <v>15186.08</v>
      </c>
      <c r="P18">
        <v>74.11</v>
      </c>
      <c r="Q18">
        <v>453.19</v>
      </c>
      <c r="R18">
        <v>41.22</v>
      </c>
      <c r="S18">
        <v>28.65</v>
      </c>
      <c r="T18">
        <v>5555.38</v>
      </c>
      <c r="U18">
        <v>0.7</v>
      </c>
      <c r="V18">
        <v>0.9</v>
      </c>
      <c r="W18">
        <v>0.1</v>
      </c>
      <c r="X18">
        <v>0.32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8.8088</v>
      </c>
      <c r="E19">
        <v>11.35</v>
      </c>
      <c r="F19">
        <v>9.01</v>
      </c>
      <c r="G19">
        <v>49.12</v>
      </c>
      <c r="H19">
        <v>0.76</v>
      </c>
      <c r="I19">
        <v>11</v>
      </c>
      <c r="J19">
        <v>121.56</v>
      </c>
      <c r="K19">
        <v>43.4</v>
      </c>
      <c r="L19">
        <v>5.25</v>
      </c>
      <c r="M19">
        <v>9</v>
      </c>
      <c r="N19">
        <v>17.91</v>
      </c>
      <c r="O19">
        <v>15226.31</v>
      </c>
      <c r="P19">
        <v>72.23999999999999</v>
      </c>
      <c r="Q19">
        <v>453.18</v>
      </c>
      <c r="R19">
        <v>39.93</v>
      </c>
      <c r="S19">
        <v>28.65</v>
      </c>
      <c r="T19">
        <v>4913</v>
      </c>
      <c r="U19">
        <v>0.72</v>
      </c>
      <c r="V19">
        <v>0.9</v>
      </c>
      <c r="W19">
        <v>0.1</v>
      </c>
      <c r="X19">
        <v>0.28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8.799200000000001</v>
      </c>
      <c r="E20">
        <v>11.36</v>
      </c>
      <c r="F20">
        <v>9.02</v>
      </c>
      <c r="G20">
        <v>49.19</v>
      </c>
      <c r="H20">
        <v>0.8</v>
      </c>
      <c r="I20">
        <v>11</v>
      </c>
      <c r="J20">
        <v>121.89</v>
      </c>
      <c r="K20">
        <v>43.4</v>
      </c>
      <c r="L20">
        <v>5.5</v>
      </c>
      <c r="M20">
        <v>8</v>
      </c>
      <c r="N20">
        <v>17.99</v>
      </c>
      <c r="O20">
        <v>15266.56</v>
      </c>
      <c r="P20">
        <v>71.27</v>
      </c>
      <c r="Q20">
        <v>453.18</v>
      </c>
      <c r="R20">
        <v>40.25</v>
      </c>
      <c r="S20">
        <v>28.65</v>
      </c>
      <c r="T20">
        <v>5076.38</v>
      </c>
      <c r="U20">
        <v>0.71</v>
      </c>
      <c r="V20">
        <v>0.9</v>
      </c>
      <c r="W20">
        <v>0.1</v>
      </c>
      <c r="X20">
        <v>0.3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8.868499999999999</v>
      </c>
      <c r="E21">
        <v>11.28</v>
      </c>
      <c r="F21">
        <v>8.949999999999999</v>
      </c>
      <c r="G21">
        <v>53.72</v>
      </c>
      <c r="H21">
        <v>0.83</v>
      </c>
      <c r="I21">
        <v>10</v>
      </c>
      <c r="J21">
        <v>122.21</v>
      </c>
      <c r="K21">
        <v>43.4</v>
      </c>
      <c r="L21">
        <v>5.75</v>
      </c>
      <c r="M21">
        <v>6</v>
      </c>
      <c r="N21">
        <v>18.06</v>
      </c>
      <c r="O21">
        <v>15306.85</v>
      </c>
      <c r="P21">
        <v>70.02</v>
      </c>
      <c r="Q21">
        <v>453.17</v>
      </c>
      <c r="R21">
        <v>38.05</v>
      </c>
      <c r="S21">
        <v>28.65</v>
      </c>
      <c r="T21">
        <v>3978.19</v>
      </c>
      <c r="U21">
        <v>0.75</v>
      </c>
      <c r="V21">
        <v>0.91</v>
      </c>
      <c r="W21">
        <v>0.1</v>
      </c>
      <c r="X21">
        <v>0.23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8.8895</v>
      </c>
      <c r="E22">
        <v>11.25</v>
      </c>
      <c r="F22">
        <v>8.93</v>
      </c>
      <c r="G22">
        <v>53.56</v>
      </c>
      <c r="H22">
        <v>0.86</v>
      </c>
      <c r="I22">
        <v>10</v>
      </c>
      <c r="J22">
        <v>122.54</v>
      </c>
      <c r="K22">
        <v>43.4</v>
      </c>
      <c r="L22">
        <v>6</v>
      </c>
      <c r="M22">
        <v>5</v>
      </c>
      <c r="N22">
        <v>18.14</v>
      </c>
      <c r="O22">
        <v>15347.16</v>
      </c>
      <c r="P22">
        <v>69.31</v>
      </c>
      <c r="Q22">
        <v>453.18</v>
      </c>
      <c r="R22">
        <v>36.96</v>
      </c>
      <c r="S22">
        <v>28.65</v>
      </c>
      <c r="T22">
        <v>3437.21</v>
      </c>
      <c r="U22">
        <v>0.78</v>
      </c>
      <c r="V22">
        <v>0.91</v>
      </c>
      <c r="W22">
        <v>0.1</v>
      </c>
      <c r="X22">
        <v>0.21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8.8911</v>
      </c>
      <c r="E23">
        <v>11.25</v>
      </c>
      <c r="F23">
        <v>8.92</v>
      </c>
      <c r="G23">
        <v>53.54</v>
      </c>
      <c r="H23">
        <v>0.9</v>
      </c>
      <c r="I23">
        <v>10</v>
      </c>
      <c r="J23">
        <v>122.87</v>
      </c>
      <c r="K23">
        <v>43.4</v>
      </c>
      <c r="L23">
        <v>6.25</v>
      </c>
      <c r="M23">
        <v>1</v>
      </c>
      <c r="N23">
        <v>18.22</v>
      </c>
      <c r="O23">
        <v>15387.5</v>
      </c>
      <c r="P23">
        <v>69.15000000000001</v>
      </c>
      <c r="Q23">
        <v>453.17</v>
      </c>
      <c r="R23">
        <v>36.82</v>
      </c>
      <c r="S23">
        <v>28.65</v>
      </c>
      <c r="T23">
        <v>3362.58</v>
      </c>
      <c r="U23">
        <v>0.78</v>
      </c>
      <c r="V23">
        <v>0.91</v>
      </c>
      <c r="W23">
        <v>0.1</v>
      </c>
      <c r="X23">
        <v>0.2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8.889099999999999</v>
      </c>
      <c r="E24">
        <v>11.25</v>
      </c>
      <c r="F24">
        <v>8.93</v>
      </c>
      <c r="G24">
        <v>53.56</v>
      </c>
      <c r="H24">
        <v>0.93</v>
      </c>
      <c r="I24">
        <v>10</v>
      </c>
      <c r="J24">
        <v>123.19</v>
      </c>
      <c r="K24">
        <v>43.4</v>
      </c>
      <c r="L24">
        <v>6.5</v>
      </c>
      <c r="M24">
        <v>0</v>
      </c>
      <c r="N24">
        <v>18.29</v>
      </c>
      <c r="O24">
        <v>15427.87</v>
      </c>
      <c r="P24">
        <v>69.3</v>
      </c>
      <c r="Q24">
        <v>453.17</v>
      </c>
      <c r="R24">
        <v>36.85</v>
      </c>
      <c r="S24">
        <v>28.65</v>
      </c>
      <c r="T24">
        <v>3380.09</v>
      </c>
      <c r="U24">
        <v>0.78</v>
      </c>
      <c r="V24">
        <v>0.91</v>
      </c>
      <c r="W24">
        <v>0.11</v>
      </c>
      <c r="X24">
        <v>0.21</v>
      </c>
      <c r="Y24">
        <v>1</v>
      </c>
      <c r="Z2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7.3531</v>
      </c>
      <c r="E2">
        <v>13.6</v>
      </c>
      <c r="F2">
        <v>10.49</v>
      </c>
      <c r="G2">
        <v>10.15</v>
      </c>
      <c r="H2">
        <v>0.2</v>
      </c>
      <c r="I2">
        <v>62</v>
      </c>
      <c r="J2">
        <v>89.87</v>
      </c>
      <c r="K2">
        <v>37.55</v>
      </c>
      <c r="L2">
        <v>1</v>
      </c>
      <c r="M2">
        <v>60</v>
      </c>
      <c r="N2">
        <v>11.32</v>
      </c>
      <c r="O2">
        <v>11317.98</v>
      </c>
      <c r="P2">
        <v>84.58</v>
      </c>
      <c r="Q2">
        <v>453.28</v>
      </c>
      <c r="R2">
        <v>88.17</v>
      </c>
      <c r="S2">
        <v>28.65</v>
      </c>
      <c r="T2">
        <v>28778.44</v>
      </c>
      <c r="U2">
        <v>0.32</v>
      </c>
      <c r="V2">
        <v>0.77</v>
      </c>
      <c r="W2">
        <v>0.18</v>
      </c>
      <c r="X2">
        <v>1.77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7.7608</v>
      </c>
      <c r="E3">
        <v>12.89</v>
      </c>
      <c r="F3">
        <v>10.06</v>
      </c>
      <c r="G3">
        <v>12.84</v>
      </c>
      <c r="H3">
        <v>0.24</v>
      </c>
      <c r="I3">
        <v>47</v>
      </c>
      <c r="J3">
        <v>90.18000000000001</v>
      </c>
      <c r="K3">
        <v>37.55</v>
      </c>
      <c r="L3">
        <v>1.25</v>
      </c>
      <c r="M3">
        <v>45</v>
      </c>
      <c r="N3">
        <v>11.37</v>
      </c>
      <c r="O3">
        <v>11355.7</v>
      </c>
      <c r="P3">
        <v>79.93000000000001</v>
      </c>
      <c r="Q3">
        <v>453.25</v>
      </c>
      <c r="R3">
        <v>74.23</v>
      </c>
      <c r="S3">
        <v>28.65</v>
      </c>
      <c r="T3">
        <v>21883.47</v>
      </c>
      <c r="U3">
        <v>0.39</v>
      </c>
      <c r="V3">
        <v>0.8100000000000001</v>
      </c>
      <c r="W3">
        <v>0.16</v>
      </c>
      <c r="X3">
        <v>1.34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8.046900000000001</v>
      </c>
      <c r="E4">
        <v>12.43</v>
      </c>
      <c r="F4">
        <v>9.77</v>
      </c>
      <c r="G4">
        <v>15.43</v>
      </c>
      <c r="H4">
        <v>0.29</v>
      </c>
      <c r="I4">
        <v>38</v>
      </c>
      <c r="J4">
        <v>90.48</v>
      </c>
      <c r="K4">
        <v>37.55</v>
      </c>
      <c r="L4">
        <v>1.5</v>
      </c>
      <c r="M4">
        <v>36</v>
      </c>
      <c r="N4">
        <v>11.43</v>
      </c>
      <c r="O4">
        <v>11393.43</v>
      </c>
      <c r="P4">
        <v>76.62</v>
      </c>
      <c r="Q4">
        <v>453.2</v>
      </c>
      <c r="R4">
        <v>64.76000000000001</v>
      </c>
      <c r="S4">
        <v>28.65</v>
      </c>
      <c r="T4">
        <v>17195.3</v>
      </c>
      <c r="U4">
        <v>0.44</v>
      </c>
      <c r="V4">
        <v>0.83</v>
      </c>
      <c r="W4">
        <v>0.14</v>
      </c>
      <c r="X4">
        <v>1.05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8.244199999999999</v>
      </c>
      <c r="E5">
        <v>12.13</v>
      </c>
      <c r="F5">
        <v>9.59</v>
      </c>
      <c r="G5">
        <v>17.97</v>
      </c>
      <c r="H5">
        <v>0.34</v>
      </c>
      <c r="I5">
        <v>32</v>
      </c>
      <c r="J5">
        <v>90.79000000000001</v>
      </c>
      <c r="K5">
        <v>37.55</v>
      </c>
      <c r="L5">
        <v>1.75</v>
      </c>
      <c r="M5">
        <v>30</v>
      </c>
      <c r="N5">
        <v>11.49</v>
      </c>
      <c r="O5">
        <v>11431.19</v>
      </c>
      <c r="P5">
        <v>73.88</v>
      </c>
      <c r="Q5">
        <v>453.17</v>
      </c>
      <c r="R5">
        <v>58.65</v>
      </c>
      <c r="S5">
        <v>28.65</v>
      </c>
      <c r="T5">
        <v>14167.84</v>
      </c>
      <c r="U5">
        <v>0.49</v>
      </c>
      <c r="V5">
        <v>0.85</v>
      </c>
      <c r="W5">
        <v>0.13</v>
      </c>
      <c r="X5">
        <v>0.86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8.4832</v>
      </c>
      <c r="E6">
        <v>11.79</v>
      </c>
      <c r="F6">
        <v>9.34</v>
      </c>
      <c r="G6">
        <v>20.75</v>
      </c>
      <c r="H6">
        <v>0.39</v>
      </c>
      <c r="I6">
        <v>27</v>
      </c>
      <c r="J6">
        <v>91.09999999999999</v>
      </c>
      <c r="K6">
        <v>37.55</v>
      </c>
      <c r="L6">
        <v>2</v>
      </c>
      <c r="M6">
        <v>25</v>
      </c>
      <c r="N6">
        <v>11.54</v>
      </c>
      <c r="O6">
        <v>11468.97</v>
      </c>
      <c r="P6">
        <v>70.72</v>
      </c>
      <c r="Q6">
        <v>453.25</v>
      </c>
      <c r="R6">
        <v>50.71</v>
      </c>
      <c r="S6">
        <v>28.65</v>
      </c>
      <c r="T6">
        <v>10225.85</v>
      </c>
      <c r="U6">
        <v>0.5600000000000001</v>
      </c>
      <c r="V6">
        <v>0.87</v>
      </c>
      <c r="W6">
        <v>0.11</v>
      </c>
      <c r="X6">
        <v>0.62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8.4582</v>
      </c>
      <c r="E7">
        <v>11.82</v>
      </c>
      <c r="F7">
        <v>9.43</v>
      </c>
      <c r="G7">
        <v>23.57</v>
      </c>
      <c r="H7">
        <v>0.43</v>
      </c>
      <c r="I7">
        <v>24</v>
      </c>
      <c r="J7">
        <v>91.40000000000001</v>
      </c>
      <c r="K7">
        <v>37.55</v>
      </c>
      <c r="L7">
        <v>2.25</v>
      </c>
      <c r="M7">
        <v>22</v>
      </c>
      <c r="N7">
        <v>11.6</v>
      </c>
      <c r="O7">
        <v>11506.78</v>
      </c>
      <c r="P7">
        <v>70.40000000000001</v>
      </c>
      <c r="Q7">
        <v>453.26</v>
      </c>
      <c r="R7">
        <v>53.96</v>
      </c>
      <c r="S7">
        <v>28.65</v>
      </c>
      <c r="T7">
        <v>11862.6</v>
      </c>
      <c r="U7">
        <v>0.53</v>
      </c>
      <c r="V7">
        <v>0.86</v>
      </c>
      <c r="W7">
        <v>0.12</v>
      </c>
      <c r="X7">
        <v>0.71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8.590199999999999</v>
      </c>
      <c r="E8">
        <v>11.64</v>
      </c>
      <c r="F8">
        <v>9.300000000000001</v>
      </c>
      <c r="G8">
        <v>26.58</v>
      </c>
      <c r="H8">
        <v>0.48</v>
      </c>
      <c r="I8">
        <v>21</v>
      </c>
      <c r="J8">
        <v>91.70999999999999</v>
      </c>
      <c r="K8">
        <v>37.55</v>
      </c>
      <c r="L8">
        <v>2.5</v>
      </c>
      <c r="M8">
        <v>19</v>
      </c>
      <c r="N8">
        <v>11.66</v>
      </c>
      <c r="O8">
        <v>11544.61</v>
      </c>
      <c r="P8">
        <v>68.06</v>
      </c>
      <c r="Q8">
        <v>453.19</v>
      </c>
      <c r="R8">
        <v>49.66</v>
      </c>
      <c r="S8">
        <v>28.65</v>
      </c>
      <c r="T8">
        <v>9728.24</v>
      </c>
      <c r="U8">
        <v>0.58</v>
      </c>
      <c r="V8">
        <v>0.87</v>
      </c>
      <c r="W8">
        <v>0.11</v>
      </c>
      <c r="X8">
        <v>0.58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8.666600000000001</v>
      </c>
      <c r="E9">
        <v>11.54</v>
      </c>
      <c r="F9">
        <v>9.24</v>
      </c>
      <c r="G9">
        <v>29.18</v>
      </c>
      <c r="H9">
        <v>0.52</v>
      </c>
      <c r="I9">
        <v>19</v>
      </c>
      <c r="J9">
        <v>92.02</v>
      </c>
      <c r="K9">
        <v>37.55</v>
      </c>
      <c r="L9">
        <v>2.75</v>
      </c>
      <c r="M9">
        <v>17</v>
      </c>
      <c r="N9">
        <v>11.71</v>
      </c>
      <c r="O9">
        <v>11582.46</v>
      </c>
      <c r="P9">
        <v>66.58</v>
      </c>
      <c r="Q9">
        <v>453.19</v>
      </c>
      <c r="R9">
        <v>47.52</v>
      </c>
      <c r="S9">
        <v>28.65</v>
      </c>
      <c r="T9">
        <v>8669.639999999999</v>
      </c>
      <c r="U9">
        <v>0.6</v>
      </c>
      <c r="V9">
        <v>0.88</v>
      </c>
      <c r="W9">
        <v>0.11</v>
      </c>
      <c r="X9">
        <v>0.52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8.740600000000001</v>
      </c>
      <c r="E10">
        <v>11.44</v>
      </c>
      <c r="F10">
        <v>9.18</v>
      </c>
      <c r="G10">
        <v>32.4</v>
      </c>
      <c r="H10">
        <v>0.57</v>
      </c>
      <c r="I10">
        <v>17</v>
      </c>
      <c r="J10">
        <v>92.31999999999999</v>
      </c>
      <c r="K10">
        <v>37.55</v>
      </c>
      <c r="L10">
        <v>3</v>
      </c>
      <c r="M10">
        <v>15</v>
      </c>
      <c r="N10">
        <v>11.77</v>
      </c>
      <c r="O10">
        <v>11620.34</v>
      </c>
      <c r="P10">
        <v>64.68000000000001</v>
      </c>
      <c r="Q10">
        <v>453.17</v>
      </c>
      <c r="R10">
        <v>45.54</v>
      </c>
      <c r="S10">
        <v>28.65</v>
      </c>
      <c r="T10">
        <v>7689.56</v>
      </c>
      <c r="U10">
        <v>0.63</v>
      </c>
      <c r="V10">
        <v>0.89</v>
      </c>
      <c r="W10">
        <v>0.11</v>
      </c>
      <c r="X10">
        <v>0.46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8.823499999999999</v>
      </c>
      <c r="E11">
        <v>11.33</v>
      </c>
      <c r="F11">
        <v>9.109999999999999</v>
      </c>
      <c r="G11">
        <v>36.44</v>
      </c>
      <c r="H11">
        <v>0.62</v>
      </c>
      <c r="I11">
        <v>15</v>
      </c>
      <c r="J11">
        <v>92.63</v>
      </c>
      <c r="K11">
        <v>37.55</v>
      </c>
      <c r="L11">
        <v>3.25</v>
      </c>
      <c r="M11">
        <v>13</v>
      </c>
      <c r="N11">
        <v>11.83</v>
      </c>
      <c r="O11">
        <v>11658.24</v>
      </c>
      <c r="P11">
        <v>62.61</v>
      </c>
      <c r="Q11">
        <v>453.21</v>
      </c>
      <c r="R11">
        <v>43.26</v>
      </c>
      <c r="S11">
        <v>28.65</v>
      </c>
      <c r="T11">
        <v>6561.79</v>
      </c>
      <c r="U11">
        <v>0.66</v>
      </c>
      <c r="V11">
        <v>0.89</v>
      </c>
      <c r="W11">
        <v>0.1</v>
      </c>
      <c r="X11">
        <v>0.39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8.8858</v>
      </c>
      <c r="E12">
        <v>11.25</v>
      </c>
      <c r="F12">
        <v>9.050000000000001</v>
      </c>
      <c r="G12">
        <v>38.78</v>
      </c>
      <c r="H12">
        <v>0.66</v>
      </c>
      <c r="I12">
        <v>14</v>
      </c>
      <c r="J12">
        <v>92.94</v>
      </c>
      <c r="K12">
        <v>37.55</v>
      </c>
      <c r="L12">
        <v>3.5</v>
      </c>
      <c r="M12">
        <v>9</v>
      </c>
      <c r="N12">
        <v>11.88</v>
      </c>
      <c r="O12">
        <v>11696.16</v>
      </c>
      <c r="P12">
        <v>60.94</v>
      </c>
      <c r="Q12">
        <v>453.17</v>
      </c>
      <c r="R12">
        <v>41.29</v>
      </c>
      <c r="S12">
        <v>28.65</v>
      </c>
      <c r="T12">
        <v>5582.05</v>
      </c>
      <c r="U12">
        <v>0.6899999999999999</v>
      </c>
      <c r="V12">
        <v>0.9</v>
      </c>
      <c r="W12">
        <v>0.1</v>
      </c>
      <c r="X12">
        <v>0.33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8.8696</v>
      </c>
      <c r="E13">
        <v>11.27</v>
      </c>
      <c r="F13">
        <v>9.09</v>
      </c>
      <c r="G13">
        <v>41.95</v>
      </c>
      <c r="H13">
        <v>0.71</v>
      </c>
      <c r="I13">
        <v>13</v>
      </c>
      <c r="J13">
        <v>93.23999999999999</v>
      </c>
      <c r="K13">
        <v>37.55</v>
      </c>
      <c r="L13">
        <v>3.75</v>
      </c>
      <c r="M13">
        <v>6</v>
      </c>
      <c r="N13">
        <v>11.94</v>
      </c>
      <c r="O13">
        <v>11734.1</v>
      </c>
      <c r="P13">
        <v>60.65</v>
      </c>
      <c r="Q13">
        <v>453.17</v>
      </c>
      <c r="R13">
        <v>42.56</v>
      </c>
      <c r="S13">
        <v>28.65</v>
      </c>
      <c r="T13">
        <v>6219.04</v>
      </c>
      <c r="U13">
        <v>0.67</v>
      </c>
      <c r="V13">
        <v>0.89</v>
      </c>
      <c r="W13">
        <v>0.11</v>
      </c>
      <c r="X13">
        <v>0.37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8.879200000000001</v>
      </c>
      <c r="E14">
        <v>11.26</v>
      </c>
      <c r="F14">
        <v>9.08</v>
      </c>
      <c r="G14">
        <v>41.89</v>
      </c>
      <c r="H14">
        <v>0.75</v>
      </c>
      <c r="I14">
        <v>13</v>
      </c>
      <c r="J14">
        <v>93.55</v>
      </c>
      <c r="K14">
        <v>37.55</v>
      </c>
      <c r="L14">
        <v>4</v>
      </c>
      <c r="M14">
        <v>1</v>
      </c>
      <c r="N14">
        <v>12</v>
      </c>
      <c r="O14">
        <v>11772.07</v>
      </c>
      <c r="P14">
        <v>60.28</v>
      </c>
      <c r="Q14">
        <v>453.24</v>
      </c>
      <c r="R14">
        <v>41.78</v>
      </c>
      <c r="S14">
        <v>28.65</v>
      </c>
      <c r="T14">
        <v>5828.96</v>
      </c>
      <c r="U14">
        <v>0.6899999999999999</v>
      </c>
      <c r="V14">
        <v>0.9</v>
      </c>
      <c r="W14">
        <v>0.11</v>
      </c>
      <c r="X14">
        <v>0.36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8.876799999999999</v>
      </c>
      <c r="E15">
        <v>11.27</v>
      </c>
      <c r="F15">
        <v>9.08</v>
      </c>
      <c r="G15">
        <v>41.91</v>
      </c>
      <c r="H15">
        <v>0.8</v>
      </c>
      <c r="I15">
        <v>13</v>
      </c>
      <c r="J15">
        <v>93.86</v>
      </c>
      <c r="K15">
        <v>37.55</v>
      </c>
      <c r="L15">
        <v>4.25</v>
      </c>
      <c r="M15">
        <v>0</v>
      </c>
      <c r="N15">
        <v>12.06</v>
      </c>
      <c r="O15">
        <v>11810.06</v>
      </c>
      <c r="P15">
        <v>60.42</v>
      </c>
      <c r="Q15">
        <v>453.24</v>
      </c>
      <c r="R15">
        <v>41.83</v>
      </c>
      <c r="S15">
        <v>28.65</v>
      </c>
      <c r="T15">
        <v>5853.3</v>
      </c>
      <c r="U15">
        <v>0.68</v>
      </c>
      <c r="V15">
        <v>0.9</v>
      </c>
      <c r="W15">
        <v>0.12</v>
      </c>
      <c r="X15">
        <v>0.36</v>
      </c>
      <c r="Y15">
        <v>1</v>
      </c>
      <c r="Z1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3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5.0329</v>
      </c>
      <c r="E2">
        <v>19.87</v>
      </c>
      <c r="F2">
        <v>12.45</v>
      </c>
      <c r="G2">
        <v>5.93</v>
      </c>
      <c r="H2">
        <v>0.09</v>
      </c>
      <c r="I2">
        <v>126</v>
      </c>
      <c r="J2">
        <v>194.77</v>
      </c>
      <c r="K2">
        <v>54.38</v>
      </c>
      <c r="L2">
        <v>1</v>
      </c>
      <c r="M2">
        <v>124</v>
      </c>
      <c r="N2">
        <v>39.4</v>
      </c>
      <c r="O2">
        <v>24256.19</v>
      </c>
      <c r="P2">
        <v>172.17</v>
      </c>
      <c r="Q2">
        <v>453.37</v>
      </c>
      <c r="R2">
        <v>152.63</v>
      </c>
      <c r="S2">
        <v>28.65</v>
      </c>
      <c r="T2">
        <v>60691.54</v>
      </c>
      <c r="U2">
        <v>0.19</v>
      </c>
      <c r="V2">
        <v>0.65</v>
      </c>
      <c r="W2">
        <v>0.28</v>
      </c>
      <c r="X2">
        <v>3.73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5.7179</v>
      </c>
      <c r="E3">
        <v>17.49</v>
      </c>
      <c r="F3">
        <v>11.39</v>
      </c>
      <c r="G3">
        <v>7.43</v>
      </c>
      <c r="H3">
        <v>0.11</v>
      </c>
      <c r="I3">
        <v>92</v>
      </c>
      <c r="J3">
        <v>195.16</v>
      </c>
      <c r="K3">
        <v>54.38</v>
      </c>
      <c r="L3">
        <v>1.25</v>
      </c>
      <c r="M3">
        <v>90</v>
      </c>
      <c r="N3">
        <v>39.53</v>
      </c>
      <c r="O3">
        <v>24303.87</v>
      </c>
      <c r="P3">
        <v>156.96</v>
      </c>
      <c r="Q3">
        <v>453.29</v>
      </c>
      <c r="R3">
        <v>118.06</v>
      </c>
      <c r="S3">
        <v>28.65</v>
      </c>
      <c r="T3">
        <v>43576.33</v>
      </c>
      <c r="U3">
        <v>0.24</v>
      </c>
      <c r="V3">
        <v>0.71</v>
      </c>
      <c r="W3">
        <v>0.23</v>
      </c>
      <c r="X3">
        <v>2.67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6.1812</v>
      </c>
      <c r="E4">
        <v>16.18</v>
      </c>
      <c r="F4">
        <v>10.82</v>
      </c>
      <c r="G4">
        <v>8.9</v>
      </c>
      <c r="H4">
        <v>0.14</v>
      </c>
      <c r="I4">
        <v>73</v>
      </c>
      <c r="J4">
        <v>195.55</v>
      </c>
      <c r="K4">
        <v>54.38</v>
      </c>
      <c r="L4">
        <v>1.5</v>
      </c>
      <c r="M4">
        <v>71</v>
      </c>
      <c r="N4">
        <v>39.67</v>
      </c>
      <c r="O4">
        <v>24351.61</v>
      </c>
      <c r="P4">
        <v>148.58</v>
      </c>
      <c r="Q4">
        <v>453.31</v>
      </c>
      <c r="R4">
        <v>99.44</v>
      </c>
      <c r="S4">
        <v>28.65</v>
      </c>
      <c r="T4">
        <v>34357.61</v>
      </c>
      <c r="U4">
        <v>0.29</v>
      </c>
      <c r="V4">
        <v>0.75</v>
      </c>
      <c r="W4">
        <v>0.19</v>
      </c>
      <c r="X4">
        <v>2.1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6.5459</v>
      </c>
      <c r="E5">
        <v>15.28</v>
      </c>
      <c r="F5">
        <v>10.43</v>
      </c>
      <c r="G5">
        <v>10.43</v>
      </c>
      <c r="H5">
        <v>0.16</v>
      </c>
      <c r="I5">
        <v>60</v>
      </c>
      <c r="J5">
        <v>195.93</v>
      </c>
      <c r="K5">
        <v>54.38</v>
      </c>
      <c r="L5">
        <v>1.75</v>
      </c>
      <c r="M5">
        <v>58</v>
      </c>
      <c r="N5">
        <v>39.81</v>
      </c>
      <c r="O5">
        <v>24399.39</v>
      </c>
      <c r="P5">
        <v>142.63</v>
      </c>
      <c r="Q5">
        <v>453.21</v>
      </c>
      <c r="R5">
        <v>86.36</v>
      </c>
      <c r="S5">
        <v>28.65</v>
      </c>
      <c r="T5">
        <v>27885.04</v>
      </c>
      <c r="U5">
        <v>0.33</v>
      </c>
      <c r="V5">
        <v>0.78</v>
      </c>
      <c r="W5">
        <v>0.17</v>
      </c>
      <c r="X5">
        <v>1.71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6.8116</v>
      </c>
      <c r="E6">
        <v>14.68</v>
      </c>
      <c r="F6">
        <v>10.18</v>
      </c>
      <c r="G6">
        <v>11.98</v>
      </c>
      <c r="H6">
        <v>0.18</v>
      </c>
      <c r="I6">
        <v>51</v>
      </c>
      <c r="J6">
        <v>196.32</v>
      </c>
      <c r="K6">
        <v>54.38</v>
      </c>
      <c r="L6">
        <v>2</v>
      </c>
      <c r="M6">
        <v>49</v>
      </c>
      <c r="N6">
        <v>39.95</v>
      </c>
      <c r="O6">
        <v>24447.22</v>
      </c>
      <c r="P6">
        <v>138.75</v>
      </c>
      <c r="Q6">
        <v>453.28</v>
      </c>
      <c r="R6">
        <v>78.43000000000001</v>
      </c>
      <c r="S6">
        <v>28.65</v>
      </c>
      <c r="T6">
        <v>23965.3</v>
      </c>
      <c r="U6">
        <v>0.37</v>
      </c>
      <c r="V6">
        <v>0.8</v>
      </c>
      <c r="W6">
        <v>0.16</v>
      </c>
      <c r="X6">
        <v>1.46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7.0173</v>
      </c>
      <c r="E7">
        <v>14.25</v>
      </c>
      <c r="F7">
        <v>9.98</v>
      </c>
      <c r="G7">
        <v>13.31</v>
      </c>
      <c r="H7">
        <v>0.2</v>
      </c>
      <c r="I7">
        <v>45</v>
      </c>
      <c r="J7">
        <v>196.71</v>
      </c>
      <c r="K7">
        <v>54.38</v>
      </c>
      <c r="L7">
        <v>2.25</v>
      </c>
      <c r="M7">
        <v>43</v>
      </c>
      <c r="N7">
        <v>40.08</v>
      </c>
      <c r="O7">
        <v>24495.09</v>
      </c>
      <c r="P7">
        <v>135.68</v>
      </c>
      <c r="Q7">
        <v>453.28</v>
      </c>
      <c r="R7">
        <v>71.7</v>
      </c>
      <c r="S7">
        <v>28.65</v>
      </c>
      <c r="T7">
        <v>20628.71</v>
      </c>
      <c r="U7">
        <v>0.4</v>
      </c>
      <c r="V7">
        <v>0.8100000000000001</v>
      </c>
      <c r="W7">
        <v>0.15</v>
      </c>
      <c r="X7">
        <v>1.26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7.1869</v>
      </c>
      <c r="E8">
        <v>13.91</v>
      </c>
      <c r="F8">
        <v>9.84</v>
      </c>
      <c r="G8">
        <v>14.76</v>
      </c>
      <c r="H8">
        <v>0.23</v>
      </c>
      <c r="I8">
        <v>40</v>
      </c>
      <c r="J8">
        <v>197.1</v>
      </c>
      <c r="K8">
        <v>54.38</v>
      </c>
      <c r="L8">
        <v>2.5</v>
      </c>
      <c r="M8">
        <v>38</v>
      </c>
      <c r="N8">
        <v>40.22</v>
      </c>
      <c r="O8">
        <v>24543.01</v>
      </c>
      <c r="P8">
        <v>133.27</v>
      </c>
      <c r="Q8">
        <v>453.19</v>
      </c>
      <c r="R8">
        <v>67.28</v>
      </c>
      <c r="S8">
        <v>28.65</v>
      </c>
      <c r="T8">
        <v>18444.99</v>
      </c>
      <c r="U8">
        <v>0.43</v>
      </c>
      <c r="V8">
        <v>0.83</v>
      </c>
      <c r="W8">
        <v>0.14</v>
      </c>
      <c r="X8">
        <v>1.12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7.338</v>
      </c>
      <c r="E9">
        <v>13.63</v>
      </c>
      <c r="F9">
        <v>9.710000000000001</v>
      </c>
      <c r="G9">
        <v>16.19</v>
      </c>
      <c r="H9">
        <v>0.25</v>
      </c>
      <c r="I9">
        <v>36</v>
      </c>
      <c r="J9">
        <v>197.49</v>
      </c>
      <c r="K9">
        <v>54.38</v>
      </c>
      <c r="L9">
        <v>2.75</v>
      </c>
      <c r="M9">
        <v>34</v>
      </c>
      <c r="N9">
        <v>40.36</v>
      </c>
      <c r="O9">
        <v>24590.98</v>
      </c>
      <c r="P9">
        <v>131.03</v>
      </c>
      <c r="Q9">
        <v>453.18</v>
      </c>
      <c r="R9">
        <v>62.95</v>
      </c>
      <c r="S9">
        <v>28.65</v>
      </c>
      <c r="T9">
        <v>16298.25</v>
      </c>
      <c r="U9">
        <v>0.46</v>
      </c>
      <c r="V9">
        <v>0.84</v>
      </c>
      <c r="W9">
        <v>0.14</v>
      </c>
      <c r="X9">
        <v>0.99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7.4885</v>
      </c>
      <c r="E10">
        <v>13.35</v>
      </c>
      <c r="F10">
        <v>9.59</v>
      </c>
      <c r="G10">
        <v>17.99</v>
      </c>
      <c r="H10">
        <v>0.27</v>
      </c>
      <c r="I10">
        <v>32</v>
      </c>
      <c r="J10">
        <v>197.88</v>
      </c>
      <c r="K10">
        <v>54.38</v>
      </c>
      <c r="L10">
        <v>3</v>
      </c>
      <c r="M10">
        <v>30</v>
      </c>
      <c r="N10">
        <v>40.5</v>
      </c>
      <c r="O10">
        <v>24639</v>
      </c>
      <c r="P10">
        <v>128.91</v>
      </c>
      <c r="Q10">
        <v>453.23</v>
      </c>
      <c r="R10">
        <v>58.99</v>
      </c>
      <c r="S10">
        <v>28.65</v>
      </c>
      <c r="T10">
        <v>14342.37</v>
      </c>
      <c r="U10">
        <v>0.49</v>
      </c>
      <c r="V10">
        <v>0.85</v>
      </c>
      <c r="W10">
        <v>0.13</v>
      </c>
      <c r="X10">
        <v>0.87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7.6208</v>
      </c>
      <c r="E11">
        <v>13.12</v>
      </c>
      <c r="F11">
        <v>9.48</v>
      </c>
      <c r="G11">
        <v>19.61</v>
      </c>
      <c r="H11">
        <v>0.29</v>
      </c>
      <c r="I11">
        <v>29</v>
      </c>
      <c r="J11">
        <v>198.27</v>
      </c>
      <c r="K11">
        <v>54.38</v>
      </c>
      <c r="L11">
        <v>3.25</v>
      </c>
      <c r="M11">
        <v>27</v>
      </c>
      <c r="N11">
        <v>40.64</v>
      </c>
      <c r="O11">
        <v>24687.06</v>
      </c>
      <c r="P11">
        <v>126.81</v>
      </c>
      <c r="Q11">
        <v>453.23</v>
      </c>
      <c r="R11">
        <v>55.05</v>
      </c>
      <c r="S11">
        <v>28.65</v>
      </c>
      <c r="T11">
        <v>12384.83</v>
      </c>
      <c r="U11">
        <v>0.52</v>
      </c>
      <c r="V11">
        <v>0.86</v>
      </c>
      <c r="W11">
        <v>0.13</v>
      </c>
      <c r="X11">
        <v>0.76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7.762</v>
      </c>
      <c r="E12">
        <v>12.88</v>
      </c>
      <c r="F12">
        <v>9.32</v>
      </c>
      <c r="G12">
        <v>20.7</v>
      </c>
      <c r="H12">
        <v>0.31</v>
      </c>
      <c r="I12">
        <v>27</v>
      </c>
      <c r="J12">
        <v>198.66</v>
      </c>
      <c r="K12">
        <v>54.38</v>
      </c>
      <c r="L12">
        <v>3.5</v>
      </c>
      <c r="M12">
        <v>25</v>
      </c>
      <c r="N12">
        <v>40.78</v>
      </c>
      <c r="O12">
        <v>24735.17</v>
      </c>
      <c r="P12">
        <v>124.26</v>
      </c>
      <c r="Q12">
        <v>453.23</v>
      </c>
      <c r="R12">
        <v>49.82</v>
      </c>
      <c r="S12">
        <v>28.65</v>
      </c>
      <c r="T12">
        <v>9780.290000000001</v>
      </c>
      <c r="U12">
        <v>0.58</v>
      </c>
      <c r="V12">
        <v>0.87</v>
      </c>
      <c r="W12">
        <v>0.12</v>
      </c>
      <c r="X12">
        <v>0.6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7.6049</v>
      </c>
      <c r="E13">
        <v>13.15</v>
      </c>
      <c r="F13">
        <v>9.619999999999999</v>
      </c>
      <c r="G13">
        <v>22.2</v>
      </c>
      <c r="H13">
        <v>0.33</v>
      </c>
      <c r="I13">
        <v>26</v>
      </c>
      <c r="J13">
        <v>199.05</v>
      </c>
      <c r="K13">
        <v>54.38</v>
      </c>
      <c r="L13">
        <v>3.75</v>
      </c>
      <c r="M13">
        <v>24</v>
      </c>
      <c r="N13">
        <v>40.92</v>
      </c>
      <c r="O13">
        <v>24783.33</v>
      </c>
      <c r="P13">
        <v>128.21</v>
      </c>
      <c r="Q13">
        <v>453.22</v>
      </c>
      <c r="R13">
        <v>60.47</v>
      </c>
      <c r="S13">
        <v>28.65</v>
      </c>
      <c r="T13">
        <v>15110.14</v>
      </c>
      <c r="U13">
        <v>0.47</v>
      </c>
      <c r="V13">
        <v>0.84</v>
      </c>
      <c r="W13">
        <v>0.13</v>
      </c>
      <c r="X13">
        <v>0.9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7.7663</v>
      </c>
      <c r="E14">
        <v>12.88</v>
      </c>
      <c r="F14">
        <v>9.43</v>
      </c>
      <c r="G14">
        <v>23.57</v>
      </c>
      <c r="H14">
        <v>0.36</v>
      </c>
      <c r="I14">
        <v>24</v>
      </c>
      <c r="J14">
        <v>199.44</v>
      </c>
      <c r="K14">
        <v>54.38</v>
      </c>
      <c r="L14">
        <v>4</v>
      </c>
      <c r="M14">
        <v>22</v>
      </c>
      <c r="N14">
        <v>41.06</v>
      </c>
      <c r="O14">
        <v>24831.54</v>
      </c>
      <c r="P14">
        <v>125.01</v>
      </c>
      <c r="Q14">
        <v>453.19</v>
      </c>
      <c r="R14">
        <v>53.75</v>
      </c>
      <c r="S14">
        <v>28.65</v>
      </c>
      <c r="T14">
        <v>11759.37</v>
      </c>
      <c r="U14">
        <v>0.53</v>
      </c>
      <c r="V14">
        <v>0.86</v>
      </c>
      <c r="W14">
        <v>0.12</v>
      </c>
      <c r="X14">
        <v>0.71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7.8764</v>
      </c>
      <c r="E15">
        <v>12.7</v>
      </c>
      <c r="F15">
        <v>9.32</v>
      </c>
      <c r="G15">
        <v>25.43</v>
      </c>
      <c r="H15">
        <v>0.38</v>
      </c>
      <c r="I15">
        <v>22</v>
      </c>
      <c r="J15">
        <v>199.83</v>
      </c>
      <c r="K15">
        <v>54.38</v>
      </c>
      <c r="L15">
        <v>4.25</v>
      </c>
      <c r="M15">
        <v>20</v>
      </c>
      <c r="N15">
        <v>41.2</v>
      </c>
      <c r="O15">
        <v>24879.79</v>
      </c>
      <c r="P15">
        <v>123.03</v>
      </c>
      <c r="Q15">
        <v>453.17</v>
      </c>
      <c r="R15">
        <v>50.39</v>
      </c>
      <c r="S15">
        <v>28.65</v>
      </c>
      <c r="T15">
        <v>10090.26</v>
      </c>
      <c r="U15">
        <v>0.57</v>
      </c>
      <c r="V15">
        <v>0.87</v>
      </c>
      <c r="W15">
        <v>0.11</v>
      </c>
      <c r="X15">
        <v>0.6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7.9147</v>
      </c>
      <c r="E16">
        <v>12.63</v>
      </c>
      <c r="F16">
        <v>9.300000000000001</v>
      </c>
      <c r="G16">
        <v>26.58</v>
      </c>
      <c r="H16">
        <v>0.4</v>
      </c>
      <c r="I16">
        <v>21</v>
      </c>
      <c r="J16">
        <v>200.22</v>
      </c>
      <c r="K16">
        <v>54.38</v>
      </c>
      <c r="L16">
        <v>4.5</v>
      </c>
      <c r="M16">
        <v>19</v>
      </c>
      <c r="N16">
        <v>41.35</v>
      </c>
      <c r="O16">
        <v>24928.09</v>
      </c>
      <c r="P16">
        <v>122.43</v>
      </c>
      <c r="Q16">
        <v>453.17</v>
      </c>
      <c r="R16">
        <v>49.65</v>
      </c>
      <c r="S16">
        <v>28.65</v>
      </c>
      <c r="T16">
        <v>9725.59</v>
      </c>
      <c r="U16">
        <v>0.58</v>
      </c>
      <c r="V16">
        <v>0.87</v>
      </c>
      <c r="W16">
        <v>0.11</v>
      </c>
      <c r="X16">
        <v>0.58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7.9558</v>
      </c>
      <c r="E17">
        <v>12.57</v>
      </c>
      <c r="F17">
        <v>9.279999999999999</v>
      </c>
      <c r="G17">
        <v>27.82</v>
      </c>
      <c r="H17">
        <v>0.42</v>
      </c>
      <c r="I17">
        <v>20</v>
      </c>
      <c r="J17">
        <v>200.61</v>
      </c>
      <c r="K17">
        <v>54.38</v>
      </c>
      <c r="L17">
        <v>4.75</v>
      </c>
      <c r="M17">
        <v>18</v>
      </c>
      <c r="N17">
        <v>41.49</v>
      </c>
      <c r="O17">
        <v>24976.45</v>
      </c>
      <c r="P17">
        <v>121.72</v>
      </c>
      <c r="Q17">
        <v>453.17</v>
      </c>
      <c r="R17">
        <v>48.71</v>
      </c>
      <c r="S17">
        <v>28.65</v>
      </c>
      <c r="T17">
        <v>9258.860000000001</v>
      </c>
      <c r="U17">
        <v>0.59</v>
      </c>
      <c r="V17">
        <v>0.88</v>
      </c>
      <c r="W17">
        <v>0.11</v>
      </c>
      <c r="X17">
        <v>0.55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8.001799999999999</v>
      </c>
      <c r="E18">
        <v>12.5</v>
      </c>
      <c r="F18">
        <v>9.24</v>
      </c>
      <c r="G18">
        <v>29.18</v>
      </c>
      <c r="H18">
        <v>0.44</v>
      </c>
      <c r="I18">
        <v>19</v>
      </c>
      <c r="J18">
        <v>201.01</v>
      </c>
      <c r="K18">
        <v>54.38</v>
      </c>
      <c r="L18">
        <v>5</v>
      </c>
      <c r="M18">
        <v>17</v>
      </c>
      <c r="N18">
        <v>41.63</v>
      </c>
      <c r="O18">
        <v>25024.84</v>
      </c>
      <c r="P18">
        <v>120.95</v>
      </c>
      <c r="Q18">
        <v>453.23</v>
      </c>
      <c r="R18">
        <v>47.55</v>
      </c>
      <c r="S18">
        <v>28.65</v>
      </c>
      <c r="T18">
        <v>8683.440000000001</v>
      </c>
      <c r="U18">
        <v>0.6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8.0388</v>
      </c>
      <c r="E19">
        <v>12.44</v>
      </c>
      <c r="F19">
        <v>9.220000000000001</v>
      </c>
      <c r="G19">
        <v>30.74</v>
      </c>
      <c r="H19">
        <v>0.46</v>
      </c>
      <c r="I19">
        <v>18</v>
      </c>
      <c r="J19">
        <v>201.4</v>
      </c>
      <c r="K19">
        <v>54.38</v>
      </c>
      <c r="L19">
        <v>5.25</v>
      </c>
      <c r="M19">
        <v>16</v>
      </c>
      <c r="N19">
        <v>41.77</v>
      </c>
      <c r="O19">
        <v>25073.29</v>
      </c>
      <c r="P19">
        <v>120.18</v>
      </c>
      <c r="Q19">
        <v>453.22</v>
      </c>
      <c r="R19">
        <v>47.06</v>
      </c>
      <c r="S19">
        <v>28.65</v>
      </c>
      <c r="T19">
        <v>8444.67</v>
      </c>
      <c r="U19">
        <v>0.61</v>
      </c>
      <c r="V19">
        <v>0.88</v>
      </c>
      <c r="W19">
        <v>0.11</v>
      </c>
      <c r="X19">
        <v>0.5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8.094099999999999</v>
      </c>
      <c r="E20">
        <v>12.35</v>
      </c>
      <c r="F20">
        <v>9.18</v>
      </c>
      <c r="G20">
        <v>32.39</v>
      </c>
      <c r="H20">
        <v>0.48</v>
      </c>
      <c r="I20">
        <v>17</v>
      </c>
      <c r="J20">
        <v>201.79</v>
      </c>
      <c r="K20">
        <v>54.38</v>
      </c>
      <c r="L20">
        <v>5.5</v>
      </c>
      <c r="M20">
        <v>15</v>
      </c>
      <c r="N20">
        <v>41.92</v>
      </c>
      <c r="O20">
        <v>25121.79</v>
      </c>
      <c r="P20">
        <v>118.99</v>
      </c>
      <c r="Q20">
        <v>453.25</v>
      </c>
      <c r="R20">
        <v>45.47</v>
      </c>
      <c r="S20">
        <v>28.65</v>
      </c>
      <c r="T20">
        <v>7653.81</v>
      </c>
      <c r="U20">
        <v>0.63</v>
      </c>
      <c r="V20">
        <v>0.89</v>
      </c>
      <c r="W20">
        <v>0.11</v>
      </c>
      <c r="X20">
        <v>0.46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8.142799999999999</v>
      </c>
      <c r="E21">
        <v>12.28</v>
      </c>
      <c r="F21">
        <v>9.140000000000001</v>
      </c>
      <c r="G21">
        <v>34.28</v>
      </c>
      <c r="H21">
        <v>0.51</v>
      </c>
      <c r="I21">
        <v>16</v>
      </c>
      <c r="J21">
        <v>202.19</v>
      </c>
      <c r="K21">
        <v>54.38</v>
      </c>
      <c r="L21">
        <v>5.75</v>
      </c>
      <c r="M21">
        <v>14</v>
      </c>
      <c r="N21">
        <v>42.06</v>
      </c>
      <c r="O21">
        <v>25170.34</v>
      </c>
      <c r="P21">
        <v>118.27</v>
      </c>
      <c r="Q21">
        <v>453.21</v>
      </c>
      <c r="R21">
        <v>44.35</v>
      </c>
      <c r="S21">
        <v>28.65</v>
      </c>
      <c r="T21">
        <v>7099.14</v>
      </c>
      <c r="U21">
        <v>0.65</v>
      </c>
      <c r="V21">
        <v>0.89</v>
      </c>
      <c r="W21">
        <v>0.11</v>
      </c>
      <c r="X21">
        <v>0.42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8.1883</v>
      </c>
      <c r="E22">
        <v>12.21</v>
      </c>
      <c r="F22">
        <v>9.109999999999999</v>
      </c>
      <c r="G22">
        <v>36.45</v>
      </c>
      <c r="H22">
        <v>0.53</v>
      </c>
      <c r="I22">
        <v>15</v>
      </c>
      <c r="J22">
        <v>202.58</v>
      </c>
      <c r="K22">
        <v>54.38</v>
      </c>
      <c r="L22">
        <v>6</v>
      </c>
      <c r="M22">
        <v>13</v>
      </c>
      <c r="N22">
        <v>42.2</v>
      </c>
      <c r="O22">
        <v>25218.93</v>
      </c>
      <c r="P22">
        <v>117.09</v>
      </c>
      <c r="Q22">
        <v>453.18</v>
      </c>
      <c r="R22">
        <v>43.34</v>
      </c>
      <c r="S22">
        <v>28.65</v>
      </c>
      <c r="T22">
        <v>6599.66</v>
      </c>
      <c r="U22">
        <v>0.66</v>
      </c>
      <c r="V22">
        <v>0.89</v>
      </c>
      <c r="W22">
        <v>0.1</v>
      </c>
      <c r="X22">
        <v>0.39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8.1915</v>
      </c>
      <c r="E23">
        <v>12.21</v>
      </c>
      <c r="F23">
        <v>9.109999999999999</v>
      </c>
      <c r="G23">
        <v>36.43</v>
      </c>
      <c r="H23">
        <v>0.55</v>
      </c>
      <c r="I23">
        <v>15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116.65</v>
      </c>
      <c r="Q23">
        <v>453.18</v>
      </c>
      <c r="R23">
        <v>43.14</v>
      </c>
      <c r="S23">
        <v>28.65</v>
      </c>
      <c r="T23">
        <v>6498.44</v>
      </c>
      <c r="U23">
        <v>0.66</v>
      </c>
      <c r="V23">
        <v>0.89</v>
      </c>
      <c r="W23">
        <v>0.11</v>
      </c>
      <c r="X23">
        <v>0.39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8.2951</v>
      </c>
      <c r="E24">
        <v>12.06</v>
      </c>
      <c r="F24">
        <v>8.99</v>
      </c>
      <c r="G24">
        <v>38.55</v>
      </c>
      <c r="H24">
        <v>0.57</v>
      </c>
      <c r="I24">
        <v>14</v>
      </c>
      <c r="J24">
        <v>203.37</v>
      </c>
      <c r="K24">
        <v>54.38</v>
      </c>
      <c r="L24">
        <v>6.5</v>
      </c>
      <c r="M24">
        <v>12</v>
      </c>
      <c r="N24">
        <v>42.49</v>
      </c>
      <c r="O24">
        <v>25316.39</v>
      </c>
      <c r="P24">
        <v>114.92</v>
      </c>
      <c r="Q24">
        <v>453.19</v>
      </c>
      <c r="R24">
        <v>39.31</v>
      </c>
      <c r="S24">
        <v>28.65</v>
      </c>
      <c r="T24">
        <v>4591.15</v>
      </c>
      <c r="U24">
        <v>0.73</v>
      </c>
      <c r="V24">
        <v>0.9</v>
      </c>
      <c r="W24">
        <v>0.1</v>
      </c>
      <c r="X24">
        <v>0.27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8.2006</v>
      </c>
      <c r="E25">
        <v>12.19</v>
      </c>
      <c r="F25">
        <v>9.130000000000001</v>
      </c>
      <c r="G25">
        <v>39.14</v>
      </c>
      <c r="H25">
        <v>0.59</v>
      </c>
      <c r="I25">
        <v>14</v>
      </c>
      <c r="J25">
        <v>203.77</v>
      </c>
      <c r="K25">
        <v>54.38</v>
      </c>
      <c r="L25">
        <v>6.75</v>
      </c>
      <c r="M25">
        <v>12</v>
      </c>
      <c r="N25">
        <v>42.64</v>
      </c>
      <c r="O25">
        <v>25365.14</v>
      </c>
      <c r="P25">
        <v>116.5</v>
      </c>
      <c r="Q25">
        <v>453.17</v>
      </c>
      <c r="R25">
        <v>44.47</v>
      </c>
      <c r="S25">
        <v>28.65</v>
      </c>
      <c r="T25">
        <v>7169.39</v>
      </c>
      <c r="U25">
        <v>0.64</v>
      </c>
      <c r="V25">
        <v>0.89</v>
      </c>
      <c r="W25">
        <v>0.1</v>
      </c>
      <c r="X25">
        <v>0.41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8.2713</v>
      </c>
      <c r="E26">
        <v>12.09</v>
      </c>
      <c r="F26">
        <v>9.07</v>
      </c>
      <c r="G26">
        <v>41.85</v>
      </c>
      <c r="H26">
        <v>0.61</v>
      </c>
      <c r="I26">
        <v>13</v>
      </c>
      <c r="J26">
        <v>204.16</v>
      </c>
      <c r="K26">
        <v>54.38</v>
      </c>
      <c r="L26">
        <v>7</v>
      </c>
      <c r="M26">
        <v>11</v>
      </c>
      <c r="N26">
        <v>42.78</v>
      </c>
      <c r="O26">
        <v>25413.94</v>
      </c>
      <c r="P26">
        <v>115.29</v>
      </c>
      <c r="Q26">
        <v>453.17</v>
      </c>
      <c r="R26">
        <v>42.09</v>
      </c>
      <c r="S26">
        <v>28.65</v>
      </c>
      <c r="T26">
        <v>5983.9</v>
      </c>
      <c r="U26">
        <v>0.68</v>
      </c>
      <c r="V26">
        <v>0.9</v>
      </c>
      <c r="W26">
        <v>0.1</v>
      </c>
      <c r="X26">
        <v>0.35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8.2652</v>
      </c>
      <c r="E27">
        <v>12.1</v>
      </c>
      <c r="F27">
        <v>9.08</v>
      </c>
      <c r="G27">
        <v>41.89</v>
      </c>
      <c r="H27">
        <v>0.63</v>
      </c>
      <c r="I27">
        <v>13</v>
      </c>
      <c r="J27">
        <v>204.56</v>
      </c>
      <c r="K27">
        <v>54.38</v>
      </c>
      <c r="L27">
        <v>7.25</v>
      </c>
      <c r="M27">
        <v>11</v>
      </c>
      <c r="N27">
        <v>42.93</v>
      </c>
      <c r="O27">
        <v>25462.78</v>
      </c>
      <c r="P27">
        <v>114.69</v>
      </c>
      <c r="Q27">
        <v>453.18</v>
      </c>
      <c r="R27">
        <v>42.35</v>
      </c>
      <c r="S27">
        <v>28.65</v>
      </c>
      <c r="T27">
        <v>6117.1</v>
      </c>
      <c r="U27">
        <v>0.68</v>
      </c>
      <c r="V27">
        <v>0.9</v>
      </c>
      <c r="W27">
        <v>0.1</v>
      </c>
      <c r="X27">
        <v>0.36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8.325799999999999</v>
      </c>
      <c r="E28">
        <v>12.01</v>
      </c>
      <c r="F28">
        <v>9.029999999999999</v>
      </c>
      <c r="G28">
        <v>45.14</v>
      </c>
      <c r="H28">
        <v>0.65</v>
      </c>
      <c r="I28">
        <v>12</v>
      </c>
      <c r="J28">
        <v>204.95</v>
      </c>
      <c r="K28">
        <v>54.38</v>
      </c>
      <c r="L28">
        <v>7.5</v>
      </c>
      <c r="M28">
        <v>10</v>
      </c>
      <c r="N28">
        <v>43.08</v>
      </c>
      <c r="O28">
        <v>25511.67</v>
      </c>
      <c r="P28">
        <v>113.57</v>
      </c>
      <c r="Q28">
        <v>453.18</v>
      </c>
      <c r="R28">
        <v>40.53</v>
      </c>
      <c r="S28">
        <v>28.65</v>
      </c>
      <c r="T28">
        <v>5212.11</v>
      </c>
      <c r="U28">
        <v>0.71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8.3216</v>
      </c>
      <c r="E29">
        <v>12.02</v>
      </c>
      <c r="F29">
        <v>9.029999999999999</v>
      </c>
      <c r="G29">
        <v>45.17</v>
      </c>
      <c r="H29">
        <v>0.67</v>
      </c>
      <c r="I29">
        <v>12</v>
      </c>
      <c r="J29">
        <v>205.35</v>
      </c>
      <c r="K29">
        <v>54.38</v>
      </c>
      <c r="L29">
        <v>7.75</v>
      </c>
      <c r="M29">
        <v>10</v>
      </c>
      <c r="N29">
        <v>43.22</v>
      </c>
      <c r="O29">
        <v>25560.62</v>
      </c>
      <c r="P29">
        <v>113.39</v>
      </c>
      <c r="Q29">
        <v>453.21</v>
      </c>
      <c r="R29">
        <v>40.8</v>
      </c>
      <c r="S29">
        <v>28.65</v>
      </c>
      <c r="T29">
        <v>5342.89</v>
      </c>
      <c r="U29">
        <v>0.7</v>
      </c>
      <c r="V29">
        <v>0.9</v>
      </c>
      <c r="W29">
        <v>0.1</v>
      </c>
      <c r="X29">
        <v>0.31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8.310600000000001</v>
      </c>
      <c r="E30">
        <v>12.03</v>
      </c>
      <c r="F30">
        <v>9.050000000000001</v>
      </c>
      <c r="G30">
        <v>45.25</v>
      </c>
      <c r="H30">
        <v>0.6899999999999999</v>
      </c>
      <c r="I30">
        <v>12</v>
      </c>
      <c r="J30">
        <v>205.75</v>
      </c>
      <c r="K30">
        <v>54.38</v>
      </c>
      <c r="L30">
        <v>8</v>
      </c>
      <c r="M30">
        <v>10</v>
      </c>
      <c r="N30">
        <v>43.37</v>
      </c>
      <c r="O30">
        <v>25609.61</v>
      </c>
      <c r="P30">
        <v>112.77</v>
      </c>
      <c r="Q30">
        <v>453.19</v>
      </c>
      <c r="R30">
        <v>41.39</v>
      </c>
      <c r="S30">
        <v>28.65</v>
      </c>
      <c r="T30">
        <v>5641.15</v>
      </c>
      <c r="U30">
        <v>0.6899999999999999</v>
      </c>
      <c r="V30">
        <v>0.9</v>
      </c>
      <c r="W30">
        <v>0.1</v>
      </c>
      <c r="X30">
        <v>0.33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8.3696</v>
      </c>
      <c r="E31">
        <v>11.95</v>
      </c>
      <c r="F31">
        <v>9</v>
      </c>
      <c r="G31">
        <v>49.11</v>
      </c>
      <c r="H31">
        <v>0.71</v>
      </c>
      <c r="I31">
        <v>11</v>
      </c>
      <c r="J31">
        <v>206.15</v>
      </c>
      <c r="K31">
        <v>54.38</v>
      </c>
      <c r="L31">
        <v>8.25</v>
      </c>
      <c r="M31">
        <v>9</v>
      </c>
      <c r="N31">
        <v>43.52</v>
      </c>
      <c r="O31">
        <v>25658.66</v>
      </c>
      <c r="P31">
        <v>111.82</v>
      </c>
      <c r="Q31">
        <v>453.17</v>
      </c>
      <c r="R31">
        <v>39.83</v>
      </c>
      <c r="S31">
        <v>28.65</v>
      </c>
      <c r="T31">
        <v>4863.72</v>
      </c>
      <c r="U31">
        <v>0.72</v>
      </c>
      <c r="V31">
        <v>0.9</v>
      </c>
      <c r="W31">
        <v>0.1</v>
      </c>
      <c r="X31">
        <v>0.28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8.368600000000001</v>
      </c>
      <c r="E32">
        <v>11.95</v>
      </c>
      <c r="F32">
        <v>9.01</v>
      </c>
      <c r="G32">
        <v>49.12</v>
      </c>
      <c r="H32">
        <v>0.73</v>
      </c>
      <c r="I32">
        <v>11</v>
      </c>
      <c r="J32">
        <v>206.54</v>
      </c>
      <c r="K32">
        <v>54.38</v>
      </c>
      <c r="L32">
        <v>8.5</v>
      </c>
      <c r="M32">
        <v>9</v>
      </c>
      <c r="N32">
        <v>43.67</v>
      </c>
      <c r="O32">
        <v>25707.76</v>
      </c>
      <c r="P32">
        <v>111.4</v>
      </c>
      <c r="Q32">
        <v>453.17</v>
      </c>
      <c r="R32">
        <v>39.87</v>
      </c>
      <c r="S32">
        <v>28.65</v>
      </c>
      <c r="T32">
        <v>4883.97</v>
      </c>
      <c r="U32">
        <v>0.72</v>
      </c>
      <c r="V32">
        <v>0.9</v>
      </c>
      <c r="W32">
        <v>0.1</v>
      </c>
      <c r="X32">
        <v>0.28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8.3665</v>
      </c>
      <c r="E33">
        <v>11.95</v>
      </c>
      <c r="F33">
        <v>9.01</v>
      </c>
      <c r="G33">
        <v>49.13</v>
      </c>
      <c r="H33">
        <v>0.75</v>
      </c>
      <c r="I33">
        <v>11</v>
      </c>
      <c r="J33">
        <v>206.94</v>
      </c>
      <c r="K33">
        <v>54.38</v>
      </c>
      <c r="L33">
        <v>8.75</v>
      </c>
      <c r="M33">
        <v>9</v>
      </c>
      <c r="N33">
        <v>43.81</v>
      </c>
      <c r="O33">
        <v>25756.9</v>
      </c>
      <c r="P33">
        <v>110.78</v>
      </c>
      <c r="Q33">
        <v>453.17</v>
      </c>
      <c r="R33">
        <v>40.04</v>
      </c>
      <c r="S33">
        <v>28.65</v>
      </c>
      <c r="T33">
        <v>4967.83</v>
      </c>
      <c r="U33">
        <v>0.72</v>
      </c>
      <c r="V33">
        <v>0.9</v>
      </c>
      <c r="W33">
        <v>0.1</v>
      </c>
      <c r="X33">
        <v>0.29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8.434900000000001</v>
      </c>
      <c r="E34">
        <v>11.86</v>
      </c>
      <c r="F34">
        <v>8.949999999999999</v>
      </c>
      <c r="G34">
        <v>53.7</v>
      </c>
      <c r="H34">
        <v>0.77</v>
      </c>
      <c r="I34">
        <v>10</v>
      </c>
      <c r="J34">
        <v>207.34</v>
      </c>
      <c r="K34">
        <v>54.38</v>
      </c>
      <c r="L34">
        <v>9</v>
      </c>
      <c r="M34">
        <v>8</v>
      </c>
      <c r="N34">
        <v>43.96</v>
      </c>
      <c r="O34">
        <v>25806.1</v>
      </c>
      <c r="P34">
        <v>109.84</v>
      </c>
      <c r="Q34">
        <v>453.24</v>
      </c>
      <c r="R34">
        <v>37.93</v>
      </c>
      <c r="S34">
        <v>28.65</v>
      </c>
      <c r="T34">
        <v>3922.08</v>
      </c>
      <c r="U34">
        <v>0.76</v>
      </c>
      <c r="V34">
        <v>0.91</v>
      </c>
      <c r="W34">
        <v>0.1</v>
      </c>
      <c r="X34">
        <v>0.23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8.457700000000001</v>
      </c>
      <c r="E35">
        <v>11.82</v>
      </c>
      <c r="F35">
        <v>8.92</v>
      </c>
      <c r="G35">
        <v>53.51</v>
      </c>
      <c r="H35">
        <v>0.79</v>
      </c>
      <c r="I35">
        <v>10</v>
      </c>
      <c r="J35">
        <v>207.74</v>
      </c>
      <c r="K35">
        <v>54.38</v>
      </c>
      <c r="L35">
        <v>9.25</v>
      </c>
      <c r="M35">
        <v>8</v>
      </c>
      <c r="N35">
        <v>44.11</v>
      </c>
      <c r="O35">
        <v>25855.35</v>
      </c>
      <c r="P35">
        <v>108.67</v>
      </c>
      <c r="Q35">
        <v>453.17</v>
      </c>
      <c r="R35">
        <v>37.06</v>
      </c>
      <c r="S35">
        <v>28.65</v>
      </c>
      <c r="T35">
        <v>3487.12</v>
      </c>
      <c r="U35">
        <v>0.77</v>
      </c>
      <c r="V35">
        <v>0.91</v>
      </c>
      <c r="W35">
        <v>0.09</v>
      </c>
      <c r="X35">
        <v>0.2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8.386699999999999</v>
      </c>
      <c r="E36">
        <v>11.92</v>
      </c>
      <c r="F36">
        <v>9.02</v>
      </c>
      <c r="G36">
        <v>54.11</v>
      </c>
      <c r="H36">
        <v>0.8100000000000001</v>
      </c>
      <c r="I36">
        <v>10</v>
      </c>
      <c r="J36">
        <v>208.14</v>
      </c>
      <c r="K36">
        <v>54.38</v>
      </c>
      <c r="L36">
        <v>9.5</v>
      </c>
      <c r="M36">
        <v>8</v>
      </c>
      <c r="N36">
        <v>44.26</v>
      </c>
      <c r="O36">
        <v>25904.65</v>
      </c>
      <c r="P36">
        <v>109.23</v>
      </c>
      <c r="Q36">
        <v>453.17</v>
      </c>
      <c r="R36">
        <v>40.55</v>
      </c>
      <c r="S36">
        <v>28.65</v>
      </c>
      <c r="T36">
        <v>5231.03</v>
      </c>
      <c r="U36">
        <v>0.71</v>
      </c>
      <c r="V36">
        <v>0.9</v>
      </c>
      <c r="W36">
        <v>0.1</v>
      </c>
      <c r="X36">
        <v>0.3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8.468</v>
      </c>
      <c r="E37">
        <v>11.81</v>
      </c>
      <c r="F37">
        <v>8.94</v>
      </c>
      <c r="G37">
        <v>59.62</v>
      </c>
      <c r="H37">
        <v>0.83</v>
      </c>
      <c r="I37">
        <v>9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107.58</v>
      </c>
      <c r="Q37">
        <v>453.17</v>
      </c>
      <c r="R37">
        <v>37.91</v>
      </c>
      <c r="S37">
        <v>28.65</v>
      </c>
      <c r="T37">
        <v>3913.09</v>
      </c>
      <c r="U37">
        <v>0.76</v>
      </c>
      <c r="V37">
        <v>0.91</v>
      </c>
      <c r="W37">
        <v>0.09</v>
      </c>
      <c r="X37">
        <v>0.22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8.462400000000001</v>
      </c>
      <c r="E38">
        <v>11.82</v>
      </c>
      <c r="F38">
        <v>8.949999999999999</v>
      </c>
      <c r="G38">
        <v>59.67</v>
      </c>
      <c r="H38">
        <v>0.85</v>
      </c>
      <c r="I38">
        <v>9</v>
      </c>
      <c r="J38">
        <v>208.94</v>
      </c>
      <c r="K38">
        <v>54.38</v>
      </c>
      <c r="L38">
        <v>10</v>
      </c>
      <c r="M38">
        <v>7</v>
      </c>
      <c r="N38">
        <v>44.56</v>
      </c>
      <c r="O38">
        <v>26003.41</v>
      </c>
      <c r="P38">
        <v>107.58</v>
      </c>
      <c r="Q38">
        <v>453.17</v>
      </c>
      <c r="R38">
        <v>38.11</v>
      </c>
      <c r="S38">
        <v>28.65</v>
      </c>
      <c r="T38">
        <v>4015.19</v>
      </c>
      <c r="U38">
        <v>0.75</v>
      </c>
      <c r="V38">
        <v>0.91</v>
      </c>
      <c r="W38">
        <v>0.1</v>
      </c>
      <c r="X38">
        <v>0.23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8.4551</v>
      </c>
      <c r="E39">
        <v>11.83</v>
      </c>
      <c r="F39">
        <v>8.960000000000001</v>
      </c>
      <c r="G39">
        <v>59.74</v>
      </c>
      <c r="H39">
        <v>0.87</v>
      </c>
      <c r="I39">
        <v>9</v>
      </c>
      <c r="J39">
        <v>209.34</v>
      </c>
      <c r="K39">
        <v>54.38</v>
      </c>
      <c r="L39">
        <v>10.25</v>
      </c>
      <c r="M39">
        <v>7</v>
      </c>
      <c r="N39">
        <v>44.71</v>
      </c>
      <c r="O39">
        <v>26052.86</v>
      </c>
      <c r="P39">
        <v>107.76</v>
      </c>
      <c r="Q39">
        <v>453.17</v>
      </c>
      <c r="R39">
        <v>38.52</v>
      </c>
      <c r="S39">
        <v>28.65</v>
      </c>
      <c r="T39">
        <v>4218.54</v>
      </c>
      <c r="U39">
        <v>0.74</v>
      </c>
      <c r="V39">
        <v>0.91</v>
      </c>
      <c r="W39">
        <v>0.1</v>
      </c>
      <c r="X39">
        <v>0.24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8.4579</v>
      </c>
      <c r="E40">
        <v>11.82</v>
      </c>
      <c r="F40">
        <v>8.960000000000001</v>
      </c>
      <c r="G40">
        <v>59.71</v>
      </c>
      <c r="H40">
        <v>0.89</v>
      </c>
      <c r="I40">
        <v>9</v>
      </c>
      <c r="J40">
        <v>209.74</v>
      </c>
      <c r="K40">
        <v>54.38</v>
      </c>
      <c r="L40">
        <v>10.5</v>
      </c>
      <c r="M40">
        <v>7</v>
      </c>
      <c r="N40">
        <v>44.87</v>
      </c>
      <c r="O40">
        <v>26102.37</v>
      </c>
      <c r="P40">
        <v>107.1</v>
      </c>
      <c r="Q40">
        <v>453.19</v>
      </c>
      <c r="R40">
        <v>38.35</v>
      </c>
      <c r="S40">
        <v>28.65</v>
      </c>
      <c r="T40">
        <v>4135.17</v>
      </c>
      <c r="U40">
        <v>0.75</v>
      </c>
      <c r="V40">
        <v>0.91</v>
      </c>
      <c r="W40">
        <v>0.1</v>
      </c>
      <c r="X40">
        <v>0.24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8.4612</v>
      </c>
      <c r="E41">
        <v>11.82</v>
      </c>
      <c r="F41">
        <v>8.949999999999999</v>
      </c>
      <c r="G41">
        <v>59.68</v>
      </c>
      <c r="H41">
        <v>0.91</v>
      </c>
      <c r="I41">
        <v>9</v>
      </c>
      <c r="J41">
        <v>210.14</v>
      </c>
      <c r="K41">
        <v>54.38</v>
      </c>
      <c r="L41">
        <v>10.75</v>
      </c>
      <c r="M41">
        <v>7</v>
      </c>
      <c r="N41">
        <v>45.02</v>
      </c>
      <c r="O41">
        <v>26151.93</v>
      </c>
      <c r="P41">
        <v>106.26</v>
      </c>
      <c r="Q41">
        <v>453.2</v>
      </c>
      <c r="R41">
        <v>38.15</v>
      </c>
      <c r="S41">
        <v>28.65</v>
      </c>
      <c r="T41">
        <v>4035.98</v>
      </c>
      <c r="U41">
        <v>0.75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8.5161</v>
      </c>
      <c r="E42">
        <v>11.74</v>
      </c>
      <c r="F42">
        <v>8.91</v>
      </c>
      <c r="G42">
        <v>66.86</v>
      </c>
      <c r="H42">
        <v>0.93</v>
      </c>
      <c r="I42">
        <v>8</v>
      </c>
      <c r="J42">
        <v>210.55</v>
      </c>
      <c r="K42">
        <v>54.38</v>
      </c>
      <c r="L42">
        <v>11</v>
      </c>
      <c r="M42">
        <v>6</v>
      </c>
      <c r="N42">
        <v>45.17</v>
      </c>
      <c r="O42">
        <v>26201.54</v>
      </c>
      <c r="P42">
        <v>105.29</v>
      </c>
      <c r="Q42">
        <v>453.17</v>
      </c>
      <c r="R42">
        <v>36.97</v>
      </c>
      <c r="S42">
        <v>28.65</v>
      </c>
      <c r="T42">
        <v>3450.93</v>
      </c>
      <c r="U42">
        <v>0.77</v>
      </c>
      <c r="V42">
        <v>0.91</v>
      </c>
      <c r="W42">
        <v>0.09</v>
      </c>
      <c r="X42">
        <v>0.19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8.517099999999999</v>
      </c>
      <c r="E43">
        <v>11.74</v>
      </c>
      <c r="F43">
        <v>8.91</v>
      </c>
      <c r="G43">
        <v>66.84999999999999</v>
      </c>
      <c r="H43">
        <v>0.95</v>
      </c>
      <c r="I43">
        <v>8</v>
      </c>
      <c r="J43">
        <v>210.95</v>
      </c>
      <c r="K43">
        <v>54.38</v>
      </c>
      <c r="L43">
        <v>11.25</v>
      </c>
      <c r="M43">
        <v>6</v>
      </c>
      <c r="N43">
        <v>45.32</v>
      </c>
      <c r="O43">
        <v>26251.2</v>
      </c>
      <c r="P43">
        <v>104.63</v>
      </c>
      <c r="Q43">
        <v>453.21</v>
      </c>
      <c r="R43">
        <v>36.9</v>
      </c>
      <c r="S43">
        <v>28.65</v>
      </c>
      <c r="T43">
        <v>3416.83</v>
      </c>
      <c r="U43">
        <v>0.78</v>
      </c>
      <c r="V43">
        <v>0.91</v>
      </c>
      <c r="W43">
        <v>0.09</v>
      </c>
      <c r="X43">
        <v>0.19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8.5298</v>
      </c>
      <c r="E44">
        <v>11.72</v>
      </c>
      <c r="F44">
        <v>8.9</v>
      </c>
      <c r="G44">
        <v>66.72</v>
      </c>
      <c r="H44">
        <v>0.97</v>
      </c>
      <c r="I44">
        <v>8</v>
      </c>
      <c r="J44">
        <v>211.35</v>
      </c>
      <c r="K44">
        <v>54.38</v>
      </c>
      <c r="L44">
        <v>11.5</v>
      </c>
      <c r="M44">
        <v>6</v>
      </c>
      <c r="N44">
        <v>45.48</v>
      </c>
      <c r="O44">
        <v>26300.92</v>
      </c>
      <c r="P44">
        <v>103.8</v>
      </c>
      <c r="Q44">
        <v>453.17</v>
      </c>
      <c r="R44">
        <v>36.12</v>
      </c>
      <c r="S44">
        <v>28.65</v>
      </c>
      <c r="T44">
        <v>3025.89</v>
      </c>
      <c r="U44">
        <v>0.79</v>
      </c>
      <c r="V44">
        <v>0.91</v>
      </c>
      <c r="W44">
        <v>0.1</v>
      </c>
      <c r="X44">
        <v>0.18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8.5413</v>
      </c>
      <c r="E45">
        <v>11.71</v>
      </c>
      <c r="F45">
        <v>8.880000000000001</v>
      </c>
      <c r="G45">
        <v>66.59999999999999</v>
      </c>
      <c r="H45">
        <v>0.99</v>
      </c>
      <c r="I45">
        <v>8</v>
      </c>
      <c r="J45">
        <v>211.76</v>
      </c>
      <c r="K45">
        <v>54.38</v>
      </c>
      <c r="L45">
        <v>11.75</v>
      </c>
      <c r="M45">
        <v>6</v>
      </c>
      <c r="N45">
        <v>45.63</v>
      </c>
      <c r="O45">
        <v>26350.68</v>
      </c>
      <c r="P45">
        <v>103.26</v>
      </c>
      <c r="Q45">
        <v>453.17</v>
      </c>
      <c r="R45">
        <v>35.86</v>
      </c>
      <c r="S45">
        <v>28.65</v>
      </c>
      <c r="T45">
        <v>2896.68</v>
      </c>
      <c r="U45">
        <v>0.8</v>
      </c>
      <c r="V45">
        <v>0.92</v>
      </c>
      <c r="W45">
        <v>0.09</v>
      </c>
      <c r="X45">
        <v>0.16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8.496</v>
      </c>
      <c r="E46">
        <v>11.77</v>
      </c>
      <c r="F46">
        <v>8.94</v>
      </c>
      <c r="G46">
        <v>67.06999999999999</v>
      </c>
      <c r="H46">
        <v>1</v>
      </c>
      <c r="I46">
        <v>8</v>
      </c>
      <c r="J46">
        <v>212.16</v>
      </c>
      <c r="K46">
        <v>54.38</v>
      </c>
      <c r="L46">
        <v>12</v>
      </c>
      <c r="M46">
        <v>6</v>
      </c>
      <c r="N46">
        <v>45.78</v>
      </c>
      <c r="O46">
        <v>26400.51</v>
      </c>
      <c r="P46">
        <v>103.42</v>
      </c>
      <c r="Q46">
        <v>453.17</v>
      </c>
      <c r="R46">
        <v>38</v>
      </c>
      <c r="S46">
        <v>28.65</v>
      </c>
      <c r="T46">
        <v>3964.58</v>
      </c>
      <c r="U46">
        <v>0.75</v>
      </c>
      <c r="V46">
        <v>0.91</v>
      </c>
      <c r="W46">
        <v>0.09</v>
      </c>
      <c r="X46">
        <v>0.22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8.5594</v>
      </c>
      <c r="E47">
        <v>11.68</v>
      </c>
      <c r="F47">
        <v>8.890000000000001</v>
      </c>
      <c r="G47">
        <v>76.23999999999999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102.33</v>
      </c>
      <c r="Q47">
        <v>453.18</v>
      </c>
      <c r="R47">
        <v>36.32</v>
      </c>
      <c r="S47">
        <v>28.65</v>
      </c>
      <c r="T47">
        <v>3129.44</v>
      </c>
      <c r="U47">
        <v>0.79</v>
      </c>
      <c r="V47">
        <v>0.91</v>
      </c>
      <c r="W47">
        <v>0.09</v>
      </c>
      <c r="X47">
        <v>0.17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8.561199999999999</v>
      </c>
      <c r="E48">
        <v>11.68</v>
      </c>
      <c r="F48">
        <v>8.890000000000001</v>
      </c>
      <c r="G48">
        <v>76.20999999999999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102.18</v>
      </c>
      <c r="Q48">
        <v>453.18</v>
      </c>
      <c r="R48">
        <v>36.2</v>
      </c>
      <c r="S48">
        <v>28.65</v>
      </c>
      <c r="T48">
        <v>3071.17</v>
      </c>
      <c r="U48">
        <v>0.79</v>
      </c>
      <c r="V48">
        <v>0.91</v>
      </c>
      <c r="W48">
        <v>0.09</v>
      </c>
      <c r="X48">
        <v>0.17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8.561199999999999</v>
      </c>
      <c r="E49">
        <v>11.68</v>
      </c>
      <c r="F49">
        <v>8.890000000000001</v>
      </c>
      <c r="G49">
        <v>76.20999999999999</v>
      </c>
      <c r="H49">
        <v>1.06</v>
      </c>
      <c r="I49">
        <v>7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101.93</v>
      </c>
      <c r="Q49">
        <v>453.17</v>
      </c>
      <c r="R49">
        <v>36.23</v>
      </c>
      <c r="S49">
        <v>28.65</v>
      </c>
      <c r="T49">
        <v>3084.91</v>
      </c>
      <c r="U49">
        <v>0.79</v>
      </c>
      <c r="V49">
        <v>0.91</v>
      </c>
      <c r="W49">
        <v>0.09</v>
      </c>
      <c r="X49">
        <v>0.17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8.5665</v>
      </c>
      <c r="E50">
        <v>11.67</v>
      </c>
      <c r="F50">
        <v>8.880000000000001</v>
      </c>
      <c r="G50">
        <v>76.15000000000001</v>
      </c>
      <c r="H50">
        <v>1.08</v>
      </c>
      <c r="I50">
        <v>7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101.21</v>
      </c>
      <c r="Q50">
        <v>453.18</v>
      </c>
      <c r="R50">
        <v>35.9</v>
      </c>
      <c r="S50">
        <v>28.65</v>
      </c>
      <c r="T50">
        <v>2922.02</v>
      </c>
      <c r="U50">
        <v>0.8</v>
      </c>
      <c r="V50">
        <v>0.91</v>
      </c>
      <c r="W50">
        <v>0.09</v>
      </c>
      <c r="X50">
        <v>0.16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8.5594</v>
      </c>
      <c r="E51">
        <v>11.68</v>
      </c>
      <c r="F51">
        <v>8.890000000000001</v>
      </c>
      <c r="G51">
        <v>76.23999999999999</v>
      </c>
      <c r="H51">
        <v>1.1</v>
      </c>
      <c r="I51">
        <v>7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100.95</v>
      </c>
      <c r="Q51">
        <v>453.17</v>
      </c>
      <c r="R51">
        <v>36.31</v>
      </c>
      <c r="S51">
        <v>28.65</v>
      </c>
      <c r="T51">
        <v>3124.19</v>
      </c>
      <c r="U51">
        <v>0.79</v>
      </c>
      <c r="V51">
        <v>0.91</v>
      </c>
      <c r="W51">
        <v>0.09</v>
      </c>
      <c r="X51">
        <v>0.17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8.5692</v>
      </c>
      <c r="E52">
        <v>11.67</v>
      </c>
      <c r="F52">
        <v>8.880000000000001</v>
      </c>
      <c r="G52">
        <v>76.12</v>
      </c>
      <c r="H52">
        <v>1.12</v>
      </c>
      <c r="I52">
        <v>7</v>
      </c>
      <c r="J52">
        <v>214.59</v>
      </c>
      <c r="K52">
        <v>54.38</v>
      </c>
      <c r="L52">
        <v>13.5</v>
      </c>
      <c r="M52">
        <v>5</v>
      </c>
      <c r="N52">
        <v>46.72</v>
      </c>
      <c r="O52">
        <v>26700.55</v>
      </c>
      <c r="P52">
        <v>99.31999999999999</v>
      </c>
      <c r="Q52">
        <v>453.17</v>
      </c>
      <c r="R52">
        <v>35.75</v>
      </c>
      <c r="S52">
        <v>28.65</v>
      </c>
      <c r="T52">
        <v>2846.93</v>
      </c>
      <c r="U52">
        <v>0.8</v>
      </c>
      <c r="V52">
        <v>0.91</v>
      </c>
      <c r="W52">
        <v>0.09</v>
      </c>
      <c r="X52">
        <v>0.16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8.5853</v>
      </c>
      <c r="E53">
        <v>11.65</v>
      </c>
      <c r="F53">
        <v>8.859999999999999</v>
      </c>
      <c r="G53">
        <v>75.93000000000001</v>
      </c>
      <c r="H53">
        <v>1.14</v>
      </c>
      <c r="I53">
        <v>7</v>
      </c>
      <c r="J53">
        <v>215</v>
      </c>
      <c r="K53">
        <v>54.38</v>
      </c>
      <c r="L53">
        <v>13.75</v>
      </c>
      <c r="M53">
        <v>5</v>
      </c>
      <c r="N53">
        <v>46.87</v>
      </c>
      <c r="O53">
        <v>26750.75</v>
      </c>
      <c r="P53">
        <v>97.87</v>
      </c>
      <c r="Q53">
        <v>453.17</v>
      </c>
      <c r="R53">
        <v>35.09</v>
      </c>
      <c r="S53">
        <v>28.65</v>
      </c>
      <c r="T53">
        <v>2512.8</v>
      </c>
      <c r="U53">
        <v>0.82</v>
      </c>
      <c r="V53">
        <v>0.92</v>
      </c>
      <c r="W53">
        <v>0.09</v>
      </c>
      <c r="X53">
        <v>0.14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8.6182</v>
      </c>
      <c r="E54">
        <v>11.6</v>
      </c>
      <c r="F54">
        <v>8.85</v>
      </c>
      <c r="G54">
        <v>88.53</v>
      </c>
      <c r="H54">
        <v>1.15</v>
      </c>
      <c r="I54">
        <v>6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97.06999999999999</v>
      </c>
      <c r="Q54">
        <v>453.17</v>
      </c>
      <c r="R54">
        <v>35.02</v>
      </c>
      <c r="S54">
        <v>28.65</v>
      </c>
      <c r="T54">
        <v>2487.21</v>
      </c>
      <c r="U54">
        <v>0.82</v>
      </c>
      <c r="V54">
        <v>0.92</v>
      </c>
      <c r="W54">
        <v>0.09</v>
      </c>
      <c r="X54">
        <v>0.13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8.6143</v>
      </c>
      <c r="E55">
        <v>11.61</v>
      </c>
      <c r="F55">
        <v>8.859999999999999</v>
      </c>
      <c r="G55">
        <v>88.59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96.86</v>
      </c>
      <c r="Q55">
        <v>453.17</v>
      </c>
      <c r="R55">
        <v>35.09</v>
      </c>
      <c r="S55">
        <v>28.65</v>
      </c>
      <c r="T55">
        <v>2519.58</v>
      </c>
      <c r="U55">
        <v>0.82</v>
      </c>
      <c r="V55">
        <v>0.92</v>
      </c>
      <c r="W55">
        <v>0.09</v>
      </c>
      <c r="X55">
        <v>0.14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8.611000000000001</v>
      </c>
      <c r="E56">
        <v>11.61</v>
      </c>
      <c r="F56">
        <v>8.859999999999999</v>
      </c>
      <c r="G56">
        <v>88.63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3</v>
      </c>
      <c r="N56">
        <v>47.35</v>
      </c>
      <c r="O56">
        <v>26901.66</v>
      </c>
      <c r="P56">
        <v>96.86</v>
      </c>
      <c r="Q56">
        <v>453.17</v>
      </c>
      <c r="R56">
        <v>35.26</v>
      </c>
      <c r="S56">
        <v>28.65</v>
      </c>
      <c r="T56">
        <v>2603.74</v>
      </c>
      <c r="U56">
        <v>0.8100000000000001</v>
      </c>
      <c r="V56">
        <v>0.92</v>
      </c>
      <c r="W56">
        <v>0.09</v>
      </c>
      <c r="X56">
        <v>0.14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8.6015</v>
      </c>
      <c r="E57">
        <v>11.63</v>
      </c>
      <c r="F57">
        <v>8.880000000000001</v>
      </c>
      <c r="G57">
        <v>88.76000000000001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</v>
      </c>
      <c r="P57">
        <v>96.86</v>
      </c>
      <c r="Q57">
        <v>453.17</v>
      </c>
      <c r="R57">
        <v>35.63</v>
      </c>
      <c r="S57">
        <v>28.65</v>
      </c>
      <c r="T57">
        <v>2790.86</v>
      </c>
      <c r="U57">
        <v>0.8</v>
      </c>
      <c r="V57">
        <v>0.92</v>
      </c>
      <c r="W57">
        <v>0.09</v>
      </c>
      <c r="X57">
        <v>0.16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8.6061</v>
      </c>
      <c r="E58">
        <v>11.62</v>
      </c>
      <c r="F58">
        <v>8.869999999999999</v>
      </c>
      <c r="G58">
        <v>88.7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1</v>
      </c>
      <c r="N58">
        <v>47.66</v>
      </c>
      <c r="O58">
        <v>27002.55</v>
      </c>
      <c r="P58">
        <v>96.7</v>
      </c>
      <c r="Q58">
        <v>453.17</v>
      </c>
      <c r="R58">
        <v>35.34</v>
      </c>
      <c r="S58">
        <v>28.65</v>
      </c>
      <c r="T58">
        <v>2642.65</v>
      </c>
      <c r="U58">
        <v>0.8100000000000001</v>
      </c>
      <c r="V58">
        <v>0.92</v>
      </c>
      <c r="W58">
        <v>0.1</v>
      </c>
      <c r="X58">
        <v>0.15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8.6046</v>
      </c>
      <c r="E59">
        <v>11.62</v>
      </c>
      <c r="F59">
        <v>8.869999999999999</v>
      </c>
      <c r="G59">
        <v>88.72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0</v>
      </c>
      <c r="N59">
        <v>47.82</v>
      </c>
      <c r="O59">
        <v>27053.07</v>
      </c>
      <c r="P59">
        <v>96.84999999999999</v>
      </c>
      <c r="Q59">
        <v>453.17</v>
      </c>
      <c r="R59">
        <v>35.35</v>
      </c>
      <c r="S59">
        <v>28.65</v>
      </c>
      <c r="T59">
        <v>2649.66</v>
      </c>
      <c r="U59">
        <v>0.8100000000000001</v>
      </c>
      <c r="V59">
        <v>0.92</v>
      </c>
      <c r="W59">
        <v>0.1</v>
      </c>
      <c r="X59">
        <v>0.15</v>
      </c>
      <c r="Y59">
        <v>1</v>
      </c>
      <c r="Z59">
        <v>10</v>
      </c>
    </row>
    <row r="60" spans="1:26">
      <c r="A60">
        <v>0</v>
      </c>
      <c r="B60">
        <v>140</v>
      </c>
      <c r="C60" t="s">
        <v>26</v>
      </c>
      <c r="D60">
        <v>3.7993</v>
      </c>
      <c r="E60">
        <v>26.32</v>
      </c>
      <c r="F60">
        <v>14.12</v>
      </c>
      <c r="G60">
        <v>4.76</v>
      </c>
      <c r="H60">
        <v>0.06</v>
      </c>
      <c r="I60">
        <v>178</v>
      </c>
      <c r="J60">
        <v>274.09</v>
      </c>
      <c r="K60">
        <v>60.56</v>
      </c>
      <c r="L60">
        <v>1</v>
      </c>
      <c r="M60">
        <v>176</v>
      </c>
      <c r="N60">
        <v>72.53</v>
      </c>
      <c r="O60">
        <v>34038.11</v>
      </c>
      <c r="P60">
        <v>243.44</v>
      </c>
      <c r="Q60">
        <v>453.38</v>
      </c>
      <c r="R60">
        <v>207.37</v>
      </c>
      <c r="S60">
        <v>28.65</v>
      </c>
      <c r="T60">
        <v>87800.61</v>
      </c>
      <c r="U60">
        <v>0.14</v>
      </c>
      <c r="V60">
        <v>0.58</v>
      </c>
      <c r="W60">
        <v>0.37</v>
      </c>
      <c r="X60">
        <v>5.4</v>
      </c>
      <c r="Y60">
        <v>1</v>
      </c>
      <c r="Z60">
        <v>10</v>
      </c>
    </row>
    <row r="61" spans="1:26">
      <c r="A61">
        <v>1</v>
      </c>
      <c r="B61">
        <v>140</v>
      </c>
      <c r="C61" t="s">
        <v>26</v>
      </c>
      <c r="D61">
        <v>4.5759</v>
      </c>
      <c r="E61">
        <v>21.85</v>
      </c>
      <c r="F61">
        <v>12.42</v>
      </c>
      <c r="G61">
        <v>5.96</v>
      </c>
      <c r="H61">
        <v>0.08</v>
      </c>
      <c r="I61">
        <v>125</v>
      </c>
      <c r="J61">
        <v>274.57</v>
      </c>
      <c r="K61">
        <v>60.56</v>
      </c>
      <c r="L61">
        <v>1.25</v>
      </c>
      <c r="M61">
        <v>123</v>
      </c>
      <c r="N61">
        <v>72.76000000000001</v>
      </c>
      <c r="O61">
        <v>34097.72</v>
      </c>
      <c r="P61">
        <v>213.67</v>
      </c>
      <c r="Q61">
        <v>453.44</v>
      </c>
      <c r="R61">
        <v>151.85</v>
      </c>
      <c r="S61">
        <v>28.65</v>
      </c>
      <c r="T61">
        <v>60303.6</v>
      </c>
      <c r="U61">
        <v>0.19</v>
      </c>
      <c r="V61">
        <v>0.65</v>
      </c>
      <c r="W61">
        <v>0.28</v>
      </c>
      <c r="X61">
        <v>3.7</v>
      </c>
      <c r="Y61">
        <v>1</v>
      </c>
      <c r="Z61">
        <v>10</v>
      </c>
    </row>
    <row r="62" spans="1:26">
      <c r="A62">
        <v>2</v>
      </c>
      <c r="B62">
        <v>140</v>
      </c>
      <c r="C62" t="s">
        <v>26</v>
      </c>
      <c r="D62">
        <v>5.122</v>
      </c>
      <c r="E62">
        <v>19.52</v>
      </c>
      <c r="F62">
        <v>11.56</v>
      </c>
      <c r="G62">
        <v>7.15</v>
      </c>
      <c r="H62">
        <v>0.1</v>
      </c>
      <c r="I62">
        <v>97</v>
      </c>
      <c r="J62">
        <v>275.05</v>
      </c>
      <c r="K62">
        <v>60.56</v>
      </c>
      <c r="L62">
        <v>1.5</v>
      </c>
      <c r="M62">
        <v>95</v>
      </c>
      <c r="N62">
        <v>73</v>
      </c>
      <c r="O62">
        <v>34157.42</v>
      </c>
      <c r="P62">
        <v>198.4</v>
      </c>
      <c r="Q62">
        <v>453.37</v>
      </c>
      <c r="R62">
        <v>123.31</v>
      </c>
      <c r="S62">
        <v>28.65</v>
      </c>
      <c r="T62">
        <v>46175.73</v>
      </c>
      <c r="U62">
        <v>0.23</v>
      </c>
      <c r="V62">
        <v>0.7</v>
      </c>
      <c r="W62">
        <v>0.23</v>
      </c>
      <c r="X62">
        <v>2.83</v>
      </c>
      <c r="Y62">
        <v>1</v>
      </c>
      <c r="Z62">
        <v>10</v>
      </c>
    </row>
    <row r="63" spans="1:26">
      <c r="A63">
        <v>3</v>
      </c>
      <c r="B63">
        <v>140</v>
      </c>
      <c r="C63" t="s">
        <v>26</v>
      </c>
      <c r="D63">
        <v>5.5494</v>
      </c>
      <c r="E63">
        <v>18.02</v>
      </c>
      <c r="F63">
        <v>10.99</v>
      </c>
      <c r="G63">
        <v>8.35</v>
      </c>
      <c r="H63">
        <v>0.11</v>
      </c>
      <c r="I63">
        <v>79</v>
      </c>
      <c r="J63">
        <v>275.54</v>
      </c>
      <c r="K63">
        <v>60.56</v>
      </c>
      <c r="L63">
        <v>1.75</v>
      </c>
      <c r="M63">
        <v>77</v>
      </c>
      <c r="N63">
        <v>73.23</v>
      </c>
      <c r="O63">
        <v>34217.22</v>
      </c>
      <c r="P63">
        <v>188.37</v>
      </c>
      <c r="Q63">
        <v>453.23</v>
      </c>
      <c r="R63">
        <v>104.94</v>
      </c>
      <c r="S63">
        <v>28.65</v>
      </c>
      <c r="T63">
        <v>37080.32</v>
      </c>
      <c r="U63">
        <v>0.27</v>
      </c>
      <c r="V63">
        <v>0.74</v>
      </c>
      <c r="W63">
        <v>0.2</v>
      </c>
      <c r="X63">
        <v>2.27</v>
      </c>
      <c r="Y63">
        <v>1</v>
      </c>
      <c r="Z63">
        <v>10</v>
      </c>
    </row>
    <row r="64" spans="1:26">
      <c r="A64">
        <v>4</v>
      </c>
      <c r="B64">
        <v>140</v>
      </c>
      <c r="C64" t="s">
        <v>26</v>
      </c>
      <c r="D64">
        <v>5.8655</v>
      </c>
      <c r="E64">
        <v>17.05</v>
      </c>
      <c r="F64">
        <v>10.65</v>
      </c>
      <c r="G64">
        <v>9.539999999999999</v>
      </c>
      <c r="H64">
        <v>0.13</v>
      </c>
      <c r="I64">
        <v>67</v>
      </c>
      <c r="J64">
        <v>276.02</v>
      </c>
      <c r="K64">
        <v>60.56</v>
      </c>
      <c r="L64">
        <v>2</v>
      </c>
      <c r="M64">
        <v>65</v>
      </c>
      <c r="N64">
        <v>73.47</v>
      </c>
      <c r="O64">
        <v>34277.1</v>
      </c>
      <c r="P64">
        <v>182.15</v>
      </c>
      <c r="Q64">
        <v>453.23</v>
      </c>
      <c r="R64">
        <v>93.59</v>
      </c>
      <c r="S64">
        <v>28.65</v>
      </c>
      <c r="T64">
        <v>31463.99</v>
      </c>
      <c r="U64">
        <v>0.31</v>
      </c>
      <c r="V64">
        <v>0.76</v>
      </c>
      <c r="W64">
        <v>0.19</v>
      </c>
      <c r="X64">
        <v>1.93</v>
      </c>
      <c r="Y64">
        <v>1</v>
      </c>
      <c r="Z64">
        <v>10</v>
      </c>
    </row>
    <row r="65" spans="1:26">
      <c r="A65">
        <v>5</v>
      </c>
      <c r="B65">
        <v>140</v>
      </c>
      <c r="C65" t="s">
        <v>26</v>
      </c>
      <c r="D65">
        <v>6.1351</v>
      </c>
      <c r="E65">
        <v>16.3</v>
      </c>
      <c r="F65">
        <v>10.37</v>
      </c>
      <c r="G65">
        <v>10.73</v>
      </c>
      <c r="H65">
        <v>0.14</v>
      </c>
      <c r="I65">
        <v>58</v>
      </c>
      <c r="J65">
        <v>276.51</v>
      </c>
      <c r="K65">
        <v>60.56</v>
      </c>
      <c r="L65">
        <v>2.25</v>
      </c>
      <c r="M65">
        <v>56</v>
      </c>
      <c r="N65">
        <v>73.70999999999999</v>
      </c>
      <c r="O65">
        <v>34337.08</v>
      </c>
      <c r="P65">
        <v>177.07</v>
      </c>
      <c r="Q65">
        <v>453.22</v>
      </c>
      <c r="R65">
        <v>84.31</v>
      </c>
      <c r="S65">
        <v>28.65</v>
      </c>
      <c r="T65">
        <v>26872.2</v>
      </c>
      <c r="U65">
        <v>0.34</v>
      </c>
      <c r="V65">
        <v>0.78</v>
      </c>
      <c r="W65">
        <v>0.17</v>
      </c>
      <c r="X65">
        <v>1.65</v>
      </c>
      <c r="Y65">
        <v>1</v>
      </c>
      <c r="Z65">
        <v>10</v>
      </c>
    </row>
    <row r="66" spans="1:26">
      <c r="A66">
        <v>6</v>
      </c>
      <c r="B66">
        <v>140</v>
      </c>
      <c r="C66" t="s">
        <v>26</v>
      </c>
      <c r="D66">
        <v>6.3539</v>
      </c>
      <c r="E66">
        <v>15.74</v>
      </c>
      <c r="F66">
        <v>10.17</v>
      </c>
      <c r="G66">
        <v>11.97</v>
      </c>
      <c r="H66">
        <v>0.16</v>
      </c>
      <c r="I66">
        <v>51</v>
      </c>
      <c r="J66">
        <v>277</v>
      </c>
      <c r="K66">
        <v>60.56</v>
      </c>
      <c r="L66">
        <v>2.5</v>
      </c>
      <c r="M66">
        <v>49</v>
      </c>
      <c r="N66">
        <v>73.94</v>
      </c>
      <c r="O66">
        <v>34397.15</v>
      </c>
      <c r="P66">
        <v>173.42</v>
      </c>
      <c r="Q66">
        <v>453.2</v>
      </c>
      <c r="R66">
        <v>78.29000000000001</v>
      </c>
      <c r="S66">
        <v>28.65</v>
      </c>
      <c r="T66">
        <v>23896.4</v>
      </c>
      <c r="U66">
        <v>0.37</v>
      </c>
      <c r="V66">
        <v>0.8</v>
      </c>
      <c r="W66">
        <v>0.16</v>
      </c>
      <c r="X66">
        <v>1.45</v>
      </c>
      <c r="Y66">
        <v>1</v>
      </c>
      <c r="Z66">
        <v>10</v>
      </c>
    </row>
    <row r="67" spans="1:26">
      <c r="A67">
        <v>7</v>
      </c>
      <c r="B67">
        <v>140</v>
      </c>
      <c r="C67" t="s">
        <v>26</v>
      </c>
      <c r="D67">
        <v>6.5271</v>
      </c>
      <c r="E67">
        <v>15.32</v>
      </c>
      <c r="F67">
        <v>10.02</v>
      </c>
      <c r="G67">
        <v>13.07</v>
      </c>
      <c r="H67">
        <v>0.18</v>
      </c>
      <c r="I67">
        <v>46</v>
      </c>
      <c r="J67">
        <v>277.48</v>
      </c>
      <c r="K67">
        <v>60.56</v>
      </c>
      <c r="L67">
        <v>2.75</v>
      </c>
      <c r="M67">
        <v>44</v>
      </c>
      <c r="N67">
        <v>74.18000000000001</v>
      </c>
      <c r="O67">
        <v>34457.31</v>
      </c>
      <c r="P67">
        <v>170.51</v>
      </c>
      <c r="Q67">
        <v>453.33</v>
      </c>
      <c r="R67">
        <v>72.78</v>
      </c>
      <c r="S67">
        <v>28.65</v>
      </c>
      <c r="T67">
        <v>21162.79</v>
      </c>
      <c r="U67">
        <v>0.39</v>
      </c>
      <c r="V67">
        <v>0.8100000000000001</v>
      </c>
      <c r="W67">
        <v>0.16</v>
      </c>
      <c r="X67">
        <v>1.29</v>
      </c>
      <c r="Y67">
        <v>1</v>
      </c>
      <c r="Z67">
        <v>10</v>
      </c>
    </row>
    <row r="68" spans="1:26">
      <c r="A68">
        <v>8</v>
      </c>
      <c r="B68">
        <v>140</v>
      </c>
      <c r="C68" t="s">
        <v>26</v>
      </c>
      <c r="D68">
        <v>6.6724</v>
      </c>
      <c r="E68">
        <v>14.99</v>
      </c>
      <c r="F68">
        <v>9.890000000000001</v>
      </c>
      <c r="G68">
        <v>14.13</v>
      </c>
      <c r="H68">
        <v>0.19</v>
      </c>
      <c r="I68">
        <v>42</v>
      </c>
      <c r="J68">
        <v>277.97</v>
      </c>
      <c r="K68">
        <v>60.56</v>
      </c>
      <c r="L68">
        <v>3</v>
      </c>
      <c r="M68">
        <v>40</v>
      </c>
      <c r="N68">
        <v>74.42</v>
      </c>
      <c r="O68">
        <v>34517.57</v>
      </c>
      <c r="P68">
        <v>168.09</v>
      </c>
      <c r="Q68">
        <v>453.27</v>
      </c>
      <c r="R68">
        <v>68.69</v>
      </c>
      <c r="S68">
        <v>28.65</v>
      </c>
      <c r="T68">
        <v>19140.58</v>
      </c>
      <c r="U68">
        <v>0.42</v>
      </c>
      <c r="V68">
        <v>0.82</v>
      </c>
      <c r="W68">
        <v>0.15</v>
      </c>
      <c r="X68">
        <v>1.17</v>
      </c>
      <c r="Y68">
        <v>1</v>
      </c>
      <c r="Z68">
        <v>10</v>
      </c>
    </row>
    <row r="69" spans="1:26">
      <c r="A69">
        <v>9</v>
      </c>
      <c r="B69">
        <v>140</v>
      </c>
      <c r="C69" t="s">
        <v>26</v>
      </c>
      <c r="D69">
        <v>6.8239</v>
      </c>
      <c r="E69">
        <v>14.65</v>
      </c>
      <c r="F69">
        <v>9.77</v>
      </c>
      <c r="G69">
        <v>15.42</v>
      </c>
      <c r="H69">
        <v>0.21</v>
      </c>
      <c r="I69">
        <v>38</v>
      </c>
      <c r="J69">
        <v>278.46</v>
      </c>
      <c r="K69">
        <v>60.56</v>
      </c>
      <c r="L69">
        <v>3.25</v>
      </c>
      <c r="M69">
        <v>36</v>
      </c>
      <c r="N69">
        <v>74.66</v>
      </c>
      <c r="O69">
        <v>34577.92</v>
      </c>
      <c r="P69">
        <v>165.81</v>
      </c>
      <c r="Q69">
        <v>453.21</v>
      </c>
      <c r="R69">
        <v>64.77</v>
      </c>
      <c r="S69">
        <v>28.65</v>
      </c>
      <c r="T69">
        <v>17200.3</v>
      </c>
      <c r="U69">
        <v>0.44</v>
      </c>
      <c r="V69">
        <v>0.83</v>
      </c>
      <c r="W69">
        <v>0.14</v>
      </c>
      <c r="X69">
        <v>1.05</v>
      </c>
      <c r="Y69">
        <v>1</v>
      </c>
      <c r="Z69">
        <v>10</v>
      </c>
    </row>
    <row r="70" spans="1:26">
      <c r="A70">
        <v>10</v>
      </c>
      <c r="B70">
        <v>140</v>
      </c>
      <c r="C70" t="s">
        <v>26</v>
      </c>
      <c r="D70">
        <v>6.9363</v>
      </c>
      <c r="E70">
        <v>14.42</v>
      </c>
      <c r="F70">
        <v>9.69</v>
      </c>
      <c r="G70">
        <v>16.61</v>
      </c>
      <c r="H70">
        <v>0.22</v>
      </c>
      <c r="I70">
        <v>35</v>
      </c>
      <c r="J70">
        <v>278.95</v>
      </c>
      <c r="K70">
        <v>60.56</v>
      </c>
      <c r="L70">
        <v>3.5</v>
      </c>
      <c r="M70">
        <v>33</v>
      </c>
      <c r="N70">
        <v>74.90000000000001</v>
      </c>
      <c r="O70">
        <v>34638.36</v>
      </c>
      <c r="P70">
        <v>164.12</v>
      </c>
      <c r="Q70">
        <v>453.19</v>
      </c>
      <c r="R70">
        <v>62.02</v>
      </c>
      <c r="S70">
        <v>28.65</v>
      </c>
      <c r="T70">
        <v>15837.58</v>
      </c>
      <c r="U70">
        <v>0.46</v>
      </c>
      <c r="V70">
        <v>0.84</v>
      </c>
      <c r="W70">
        <v>0.14</v>
      </c>
      <c r="X70">
        <v>0.97</v>
      </c>
      <c r="Y70">
        <v>1</v>
      </c>
      <c r="Z70">
        <v>10</v>
      </c>
    </row>
    <row r="71" spans="1:26">
      <c r="A71">
        <v>11</v>
      </c>
      <c r="B71">
        <v>140</v>
      </c>
      <c r="C71" t="s">
        <v>26</v>
      </c>
      <c r="D71">
        <v>7.0633</v>
      </c>
      <c r="E71">
        <v>14.16</v>
      </c>
      <c r="F71">
        <v>9.59</v>
      </c>
      <c r="G71">
        <v>17.97</v>
      </c>
      <c r="H71">
        <v>0.24</v>
      </c>
      <c r="I71">
        <v>32</v>
      </c>
      <c r="J71">
        <v>279.44</v>
      </c>
      <c r="K71">
        <v>60.56</v>
      </c>
      <c r="L71">
        <v>3.75</v>
      </c>
      <c r="M71">
        <v>30</v>
      </c>
      <c r="N71">
        <v>75.14</v>
      </c>
      <c r="O71">
        <v>34698.9</v>
      </c>
      <c r="P71">
        <v>162.05</v>
      </c>
      <c r="Q71">
        <v>453.27</v>
      </c>
      <c r="R71">
        <v>58.81</v>
      </c>
      <c r="S71">
        <v>28.65</v>
      </c>
      <c r="T71">
        <v>14251.06</v>
      </c>
      <c r="U71">
        <v>0.49</v>
      </c>
      <c r="V71">
        <v>0.85</v>
      </c>
      <c r="W71">
        <v>0.13</v>
      </c>
      <c r="X71">
        <v>0.86</v>
      </c>
      <c r="Y71">
        <v>1</v>
      </c>
      <c r="Z71">
        <v>10</v>
      </c>
    </row>
    <row r="72" spans="1:26">
      <c r="A72">
        <v>12</v>
      </c>
      <c r="B72">
        <v>140</v>
      </c>
      <c r="C72" t="s">
        <v>26</v>
      </c>
      <c r="D72">
        <v>7.1471</v>
      </c>
      <c r="E72">
        <v>13.99</v>
      </c>
      <c r="F72">
        <v>9.52</v>
      </c>
      <c r="G72">
        <v>19.05</v>
      </c>
      <c r="H72">
        <v>0.25</v>
      </c>
      <c r="I72">
        <v>30</v>
      </c>
      <c r="J72">
        <v>279.94</v>
      </c>
      <c r="K72">
        <v>60.56</v>
      </c>
      <c r="L72">
        <v>4</v>
      </c>
      <c r="M72">
        <v>28</v>
      </c>
      <c r="N72">
        <v>75.38</v>
      </c>
      <c r="O72">
        <v>34759.54</v>
      </c>
      <c r="P72">
        <v>160.78</v>
      </c>
      <c r="Q72">
        <v>453.17</v>
      </c>
      <c r="R72">
        <v>56.66</v>
      </c>
      <c r="S72">
        <v>28.65</v>
      </c>
      <c r="T72">
        <v>13186.64</v>
      </c>
      <c r="U72">
        <v>0.51</v>
      </c>
      <c r="V72">
        <v>0.85</v>
      </c>
      <c r="W72">
        <v>0.13</v>
      </c>
      <c r="X72">
        <v>0.8</v>
      </c>
      <c r="Y72">
        <v>1</v>
      </c>
      <c r="Z72">
        <v>10</v>
      </c>
    </row>
    <row r="73" spans="1:26">
      <c r="A73">
        <v>13</v>
      </c>
      <c r="B73">
        <v>140</v>
      </c>
      <c r="C73" t="s">
        <v>26</v>
      </c>
      <c r="D73">
        <v>7.2742</v>
      </c>
      <c r="E73">
        <v>13.75</v>
      </c>
      <c r="F73">
        <v>9.380000000000001</v>
      </c>
      <c r="G73">
        <v>20.11</v>
      </c>
      <c r="H73">
        <v>0.27</v>
      </c>
      <c r="I73">
        <v>28</v>
      </c>
      <c r="J73">
        <v>280.43</v>
      </c>
      <c r="K73">
        <v>60.56</v>
      </c>
      <c r="L73">
        <v>4.25</v>
      </c>
      <c r="M73">
        <v>26</v>
      </c>
      <c r="N73">
        <v>75.62</v>
      </c>
      <c r="O73">
        <v>34820.27</v>
      </c>
      <c r="P73">
        <v>158.12</v>
      </c>
      <c r="Q73">
        <v>453.21</v>
      </c>
      <c r="R73">
        <v>51.72</v>
      </c>
      <c r="S73">
        <v>28.65</v>
      </c>
      <c r="T73">
        <v>10724.68</v>
      </c>
      <c r="U73">
        <v>0.55</v>
      </c>
      <c r="V73">
        <v>0.87</v>
      </c>
      <c r="W73">
        <v>0.13</v>
      </c>
      <c r="X73">
        <v>0.66</v>
      </c>
      <c r="Y73">
        <v>1</v>
      </c>
      <c r="Z73">
        <v>10</v>
      </c>
    </row>
    <row r="74" spans="1:26">
      <c r="A74">
        <v>14</v>
      </c>
      <c r="B74">
        <v>140</v>
      </c>
      <c r="C74" t="s">
        <v>26</v>
      </c>
      <c r="D74">
        <v>7.3098</v>
      </c>
      <c r="E74">
        <v>13.68</v>
      </c>
      <c r="F74">
        <v>9.369999999999999</v>
      </c>
      <c r="G74">
        <v>20.82</v>
      </c>
      <c r="H74">
        <v>0.29</v>
      </c>
      <c r="I74">
        <v>27</v>
      </c>
      <c r="J74">
        <v>280.92</v>
      </c>
      <c r="K74">
        <v>60.56</v>
      </c>
      <c r="L74">
        <v>4.5</v>
      </c>
      <c r="M74">
        <v>25</v>
      </c>
      <c r="N74">
        <v>75.87</v>
      </c>
      <c r="O74">
        <v>34881.09</v>
      </c>
      <c r="P74">
        <v>157.61</v>
      </c>
      <c r="Q74">
        <v>453.19</v>
      </c>
      <c r="R74">
        <v>51.93</v>
      </c>
      <c r="S74">
        <v>28.65</v>
      </c>
      <c r="T74">
        <v>10834.21</v>
      </c>
      <c r="U74">
        <v>0.55</v>
      </c>
      <c r="V74">
        <v>0.87</v>
      </c>
      <c r="W74">
        <v>0.11</v>
      </c>
      <c r="X74">
        <v>0.65</v>
      </c>
      <c r="Y74">
        <v>1</v>
      </c>
      <c r="Z74">
        <v>10</v>
      </c>
    </row>
    <row r="75" spans="1:26">
      <c r="A75">
        <v>15</v>
      </c>
      <c r="B75">
        <v>140</v>
      </c>
      <c r="C75" t="s">
        <v>26</v>
      </c>
      <c r="D75">
        <v>7.2489</v>
      </c>
      <c r="E75">
        <v>13.8</v>
      </c>
      <c r="F75">
        <v>9.539999999999999</v>
      </c>
      <c r="G75">
        <v>22.01</v>
      </c>
      <c r="H75">
        <v>0.3</v>
      </c>
      <c r="I75">
        <v>26</v>
      </c>
      <c r="J75">
        <v>281.41</v>
      </c>
      <c r="K75">
        <v>60.56</v>
      </c>
      <c r="L75">
        <v>4.75</v>
      </c>
      <c r="M75">
        <v>24</v>
      </c>
      <c r="N75">
        <v>76.11</v>
      </c>
      <c r="O75">
        <v>34942.02</v>
      </c>
      <c r="P75">
        <v>160.36</v>
      </c>
      <c r="Q75">
        <v>453.18</v>
      </c>
      <c r="R75">
        <v>57.48</v>
      </c>
      <c r="S75">
        <v>28.65</v>
      </c>
      <c r="T75">
        <v>13613.67</v>
      </c>
      <c r="U75">
        <v>0.5</v>
      </c>
      <c r="V75">
        <v>0.85</v>
      </c>
      <c r="W75">
        <v>0.12</v>
      </c>
      <c r="X75">
        <v>0.82</v>
      </c>
      <c r="Y75">
        <v>1</v>
      </c>
      <c r="Z75">
        <v>10</v>
      </c>
    </row>
    <row r="76" spans="1:26">
      <c r="A76">
        <v>16</v>
      </c>
      <c r="B76">
        <v>140</v>
      </c>
      <c r="C76" t="s">
        <v>26</v>
      </c>
      <c r="D76">
        <v>7.3778</v>
      </c>
      <c r="E76">
        <v>13.55</v>
      </c>
      <c r="F76">
        <v>9.4</v>
      </c>
      <c r="G76">
        <v>23.5</v>
      </c>
      <c r="H76">
        <v>0.32</v>
      </c>
      <c r="I76">
        <v>24</v>
      </c>
      <c r="J76">
        <v>281.91</v>
      </c>
      <c r="K76">
        <v>60.56</v>
      </c>
      <c r="L76">
        <v>5</v>
      </c>
      <c r="M76">
        <v>22</v>
      </c>
      <c r="N76">
        <v>76.34999999999999</v>
      </c>
      <c r="O76">
        <v>35003.04</v>
      </c>
      <c r="P76">
        <v>157.74</v>
      </c>
      <c r="Q76">
        <v>453.2</v>
      </c>
      <c r="R76">
        <v>52.88</v>
      </c>
      <c r="S76">
        <v>28.65</v>
      </c>
      <c r="T76">
        <v>11325.99</v>
      </c>
      <c r="U76">
        <v>0.54</v>
      </c>
      <c r="V76">
        <v>0.86</v>
      </c>
      <c r="W76">
        <v>0.12</v>
      </c>
      <c r="X76">
        <v>0.68</v>
      </c>
      <c r="Y76">
        <v>1</v>
      </c>
      <c r="Z76">
        <v>10</v>
      </c>
    </row>
    <row r="77" spans="1:26">
      <c r="A77">
        <v>17</v>
      </c>
      <c r="B77">
        <v>140</v>
      </c>
      <c r="C77" t="s">
        <v>26</v>
      </c>
      <c r="D77">
        <v>7.4189</v>
      </c>
      <c r="E77">
        <v>13.48</v>
      </c>
      <c r="F77">
        <v>9.380000000000001</v>
      </c>
      <c r="G77">
        <v>24.46</v>
      </c>
      <c r="H77">
        <v>0.33</v>
      </c>
      <c r="I77">
        <v>23</v>
      </c>
      <c r="J77">
        <v>282.4</v>
      </c>
      <c r="K77">
        <v>60.56</v>
      </c>
      <c r="L77">
        <v>5.25</v>
      </c>
      <c r="M77">
        <v>21</v>
      </c>
      <c r="N77">
        <v>76.59999999999999</v>
      </c>
      <c r="O77">
        <v>35064.15</v>
      </c>
      <c r="P77">
        <v>157.3</v>
      </c>
      <c r="Q77">
        <v>453.2</v>
      </c>
      <c r="R77">
        <v>52.1</v>
      </c>
      <c r="S77">
        <v>28.65</v>
      </c>
      <c r="T77">
        <v>10941.57</v>
      </c>
      <c r="U77">
        <v>0.55</v>
      </c>
      <c r="V77">
        <v>0.87</v>
      </c>
      <c r="W77">
        <v>0.12</v>
      </c>
      <c r="X77">
        <v>0.66</v>
      </c>
      <c r="Y77">
        <v>1</v>
      </c>
      <c r="Z77">
        <v>10</v>
      </c>
    </row>
    <row r="78" spans="1:26">
      <c r="A78">
        <v>18</v>
      </c>
      <c r="B78">
        <v>140</v>
      </c>
      <c r="C78" t="s">
        <v>26</v>
      </c>
      <c r="D78">
        <v>7.4659</v>
      </c>
      <c r="E78">
        <v>13.39</v>
      </c>
      <c r="F78">
        <v>9.34</v>
      </c>
      <c r="G78">
        <v>25.48</v>
      </c>
      <c r="H78">
        <v>0.35</v>
      </c>
      <c r="I78">
        <v>22</v>
      </c>
      <c r="J78">
        <v>282.9</v>
      </c>
      <c r="K78">
        <v>60.56</v>
      </c>
      <c r="L78">
        <v>5.5</v>
      </c>
      <c r="M78">
        <v>20</v>
      </c>
      <c r="N78">
        <v>76.84999999999999</v>
      </c>
      <c r="O78">
        <v>35125.37</v>
      </c>
      <c r="P78">
        <v>156.24</v>
      </c>
      <c r="Q78">
        <v>453.21</v>
      </c>
      <c r="R78">
        <v>51.01</v>
      </c>
      <c r="S78">
        <v>28.65</v>
      </c>
      <c r="T78">
        <v>10402.03</v>
      </c>
      <c r="U78">
        <v>0.5600000000000001</v>
      </c>
      <c r="V78">
        <v>0.87</v>
      </c>
      <c r="W78">
        <v>0.12</v>
      </c>
      <c r="X78">
        <v>0.62</v>
      </c>
      <c r="Y78">
        <v>1</v>
      </c>
      <c r="Z78">
        <v>10</v>
      </c>
    </row>
    <row r="79" spans="1:26">
      <c r="A79">
        <v>19</v>
      </c>
      <c r="B79">
        <v>140</v>
      </c>
      <c r="C79" t="s">
        <v>26</v>
      </c>
      <c r="D79">
        <v>7.5179</v>
      </c>
      <c r="E79">
        <v>13.3</v>
      </c>
      <c r="F79">
        <v>9.300000000000001</v>
      </c>
      <c r="G79">
        <v>26.58</v>
      </c>
      <c r="H79">
        <v>0.36</v>
      </c>
      <c r="I79">
        <v>21</v>
      </c>
      <c r="J79">
        <v>283.4</v>
      </c>
      <c r="K79">
        <v>60.56</v>
      </c>
      <c r="L79">
        <v>5.75</v>
      </c>
      <c r="M79">
        <v>19</v>
      </c>
      <c r="N79">
        <v>77.09</v>
      </c>
      <c r="O79">
        <v>35186.68</v>
      </c>
      <c r="P79">
        <v>155.37</v>
      </c>
      <c r="Q79">
        <v>453.22</v>
      </c>
      <c r="R79">
        <v>49.58</v>
      </c>
      <c r="S79">
        <v>28.65</v>
      </c>
      <c r="T79">
        <v>9691.200000000001</v>
      </c>
      <c r="U79">
        <v>0.58</v>
      </c>
      <c r="V79">
        <v>0.87</v>
      </c>
      <c r="W79">
        <v>0.12</v>
      </c>
      <c r="X79">
        <v>0.58</v>
      </c>
      <c r="Y79">
        <v>1</v>
      </c>
      <c r="Z79">
        <v>10</v>
      </c>
    </row>
    <row r="80" spans="1:26">
      <c r="A80">
        <v>20</v>
      </c>
      <c r="B80">
        <v>140</v>
      </c>
      <c r="C80" t="s">
        <v>26</v>
      </c>
      <c r="D80">
        <v>7.5643</v>
      </c>
      <c r="E80">
        <v>13.22</v>
      </c>
      <c r="F80">
        <v>9.27</v>
      </c>
      <c r="G80">
        <v>27.82</v>
      </c>
      <c r="H80">
        <v>0.38</v>
      </c>
      <c r="I80">
        <v>20</v>
      </c>
      <c r="J80">
        <v>283.9</v>
      </c>
      <c r="K80">
        <v>60.56</v>
      </c>
      <c r="L80">
        <v>6</v>
      </c>
      <c r="M80">
        <v>18</v>
      </c>
      <c r="N80">
        <v>77.34</v>
      </c>
      <c r="O80">
        <v>35248.1</v>
      </c>
      <c r="P80">
        <v>154.66</v>
      </c>
      <c r="Q80">
        <v>453.22</v>
      </c>
      <c r="R80">
        <v>48.83</v>
      </c>
      <c r="S80">
        <v>28.65</v>
      </c>
      <c r="T80">
        <v>9320.93</v>
      </c>
      <c r="U80">
        <v>0.59</v>
      </c>
      <c r="V80">
        <v>0.88</v>
      </c>
      <c r="W80">
        <v>0.11</v>
      </c>
      <c r="X80">
        <v>0.55</v>
      </c>
      <c r="Y80">
        <v>1</v>
      </c>
      <c r="Z80">
        <v>10</v>
      </c>
    </row>
    <row r="81" spans="1:26">
      <c r="A81">
        <v>21</v>
      </c>
      <c r="B81">
        <v>140</v>
      </c>
      <c r="C81" t="s">
        <v>26</v>
      </c>
      <c r="D81">
        <v>7.6187</v>
      </c>
      <c r="E81">
        <v>13.13</v>
      </c>
      <c r="F81">
        <v>9.23</v>
      </c>
      <c r="G81">
        <v>29.15</v>
      </c>
      <c r="H81">
        <v>0.39</v>
      </c>
      <c r="I81">
        <v>19</v>
      </c>
      <c r="J81">
        <v>284.4</v>
      </c>
      <c r="K81">
        <v>60.56</v>
      </c>
      <c r="L81">
        <v>6.25</v>
      </c>
      <c r="M81">
        <v>17</v>
      </c>
      <c r="N81">
        <v>77.59</v>
      </c>
      <c r="O81">
        <v>35309.61</v>
      </c>
      <c r="P81">
        <v>153.88</v>
      </c>
      <c r="Q81">
        <v>453.18</v>
      </c>
      <c r="R81">
        <v>47.35</v>
      </c>
      <c r="S81">
        <v>28.65</v>
      </c>
      <c r="T81">
        <v>8583.610000000001</v>
      </c>
      <c r="U81">
        <v>0.61</v>
      </c>
      <c r="V81">
        <v>0.88</v>
      </c>
      <c r="W81">
        <v>0.11</v>
      </c>
      <c r="X81">
        <v>0.51</v>
      </c>
      <c r="Y81">
        <v>1</v>
      </c>
      <c r="Z81">
        <v>10</v>
      </c>
    </row>
    <row r="82" spans="1:26">
      <c r="A82">
        <v>22</v>
      </c>
      <c r="B82">
        <v>140</v>
      </c>
      <c r="C82" t="s">
        <v>26</v>
      </c>
      <c r="D82">
        <v>7.656</v>
      </c>
      <c r="E82">
        <v>13.06</v>
      </c>
      <c r="F82">
        <v>9.220000000000001</v>
      </c>
      <c r="G82">
        <v>30.74</v>
      </c>
      <c r="H82">
        <v>0.41</v>
      </c>
      <c r="I82">
        <v>18</v>
      </c>
      <c r="J82">
        <v>284.89</v>
      </c>
      <c r="K82">
        <v>60.56</v>
      </c>
      <c r="L82">
        <v>6.5</v>
      </c>
      <c r="M82">
        <v>16</v>
      </c>
      <c r="N82">
        <v>77.84</v>
      </c>
      <c r="O82">
        <v>35371.22</v>
      </c>
      <c r="P82">
        <v>153.31</v>
      </c>
      <c r="Q82">
        <v>453.19</v>
      </c>
      <c r="R82">
        <v>46.88</v>
      </c>
      <c r="S82">
        <v>28.65</v>
      </c>
      <c r="T82">
        <v>8355.969999999999</v>
      </c>
      <c r="U82">
        <v>0.61</v>
      </c>
      <c r="V82">
        <v>0.88</v>
      </c>
      <c r="W82">
        <v>0.11</v>
      </c>
      <c r="X82">
        <v>0.5</v>
      </c>
      <c r="Y82">
        <v>1</v>
      </c>
      <c r="Z82">
        <v>10</v>
      </c>
    </row>
    <row r="83" spans="1:26">
      <c r="A83">
        <v>23</v>
      </c>
      <c r="B83">
        <v>140</v>
      </c>
      <c r="C83" t="s">
        <v>26</v>
      </c>
      <c r="D83">
        <v>7.6659</v>
      </c>
      <c r="E83">
        <v>13.04</v>
      </c>
      <c r="F83">
        <v>9.199999999999999</v>
      </c>
      <c r="G83">
        <v>30.68</v>
      </c>
      <c r="H83">
        <v>0.42</v>
      </c>
      <c r="I83">
        <v>18</v>
      </c>
      <c r="J83">
        <v>285.39</v>
      </c>
      <c r="K83">
        <v>60.56</v>
      </c>
      <c r="L83">
        <v>6.75</v>
      </c>
      <c r="M83">
        <v>16</v>
      </c>
      <c r="N83">
        <v>78.09</v>
      </c>
      <c r="O83">
        <v>35432.93</v>
      </c>
      <c r="P83">
        <v>152.7</v>
      </c>
      <c r="Q83">
        <v>453.23</v>
      </c>
      <c r="R83">
        <v>46.41</v>
      </c>
      <c r="S83">
        <v>28.65</v>
      </c>
      <c r="T83">
        <v>8120.93</v>
      </c>
      <c r="U83">
        <v>0.62</v>
      </c>
      <c r="V83">
        <v>0.88</v>
      </c>
      <c r="W83">
        <v>0.11</v>
      </c>
      <c r="X83">
        <v>0.48</v>
      </c>
      <c r="Y83">
        <v>1</v>
      </c>
      <c r="Z83">
        <v>10</v>
      </c>
    </row>
    <row r="84" spans="1:26">
      <c r="A84">
        <v>24</v>
      </c>
      <c r="B84">
        <v>140</v>
      </c>
      <c r="C84" t="s">
        <v>26</v>
      </c>
      <c r="D84">
        <v>7.7142</v>
      </c>
      <c r="E84">
        <v>12.96</v>
      </c>
      <c r="F84">
        <v>9.17</v>
      </c>
      <c r="G84">
        <v>32.38</v>
      </c>
      <c r="H84">
        <v>0.44</v>
      </c>
      <c r="I84">
        <v>17</v>
      </c>
      <c r="J84">
        <v>285.9</v>
      </c>
      <c r="K84">
        <v>60.56</v>
      </c>
      <c r="L84">
        <v>7</v>
      </c>
      <c r="M84">
        <v>15</v>
      </c>
      <c r="N84">
        <v>78.34</v>
      </c>
      <c r="O84">
        <v>35494.74</v>
      </c>
      <c r="P84">
        <v>151.92</v>
      </c>
      <c r="Q84">
        <v>453.17</v>
      </c>
      <c r="R84">
        <v>45.43</v>
      </c>
      <c r="S84">
        <v>28.65</v>
      </c>
      <c r="T84">
        <v>7636.64</v>
      </c>
      <c r="U84">
        <v>0.63</v>
      </c>
      <c r="V84">
        <v>0.89</v>
      </c>
      <c r="W84">
        <v>0.11</v>
      </c>
      <c r="X84">
        <v>0.45</v>
      </c>
      <c r="Y84">
        <v>1</v>
      </c>
      <c r="Z84">
        <v>10</v>
      </c>
    </row>
    <row r="85" spans="1:26">
      <c r="A85">
        <v>25</v>
      </c>
      <c r="B85">
        <v>140</v>
      </c>
      <c r="C85" t="s">
        <v>26</v>
      </c>
      <c r="D85">
        <v>7.7583</v>
      </c>
      <c r="E85">
        <v>12.89</v>
      </c>
      <c r="F85">
        <v>9.15</v>
      </c>
      <c r="G85">
        <v>34.32</v>
      </c>
      <c r="H85">
        <v>0.45</v>
      </c>
      <c r="I85">
        <v>16</v>
      </c>
      <c r="J85">
        <v>286.4</v>
      </c>
      <c r="K85">
        <v>60.56</v>
      </c>
      <c r="L85">
        <v>7.25</v>
      </c>
      <c r="M85">
        <v>14</v>
      </c>
      <c r="N85">
        <v>78.59</v>
      </c>
      <c r="O85">
        <v>35556.78</v>
      </c>
      <c r="P85">
        <v>151.48</v>
      </c>
      <c r="Q85">
        <v>453.19</v>
      </c>
      <c r="R85">
        <v>44.7</v>
      </c>
      <c r="S85">
        <v>28.65</v>
      </c>
      <c r="T85">
        <v>7274.74</v>
      </c>
      <c r="U85">
        <v>0.64</v>
      </c>
      <c r="V85">
        <v>0.89</v>
      </c>
      <c r="W85">
        <v>0.11</v>
      </c>
      <c r="X85">
        <v>0.43</v>
      </c>
      <c r="Y85">
        <v>1</v>
      </c>
      <c r="Z85">
        <v>10</v>
      </c>
    </row>
    <row r="86" spans="1:26">
      <c r="A86">
        <v>26</v>
      </c>
      <c r="B86">
        <v>140</v>
      </c>
      <c r="C86" t="s">
        <v>26</v>
      </c>
      <c r="D86">
        <v>7.76</v>
      </c>
      <c r="E86">
        <v>12.89</v>
      </c>
      <c r="F86">
        <v>9.15</v>
      </c>
      <c r="G86">
        <v>34.31</v>
      </c>
      <c r="H86">
        <v>0.47</v>
      </c>
      <c r="I86">
        <v>16</v>
      </c>
      <c r="J86">
        <v>286.9</v>
      </c>
      <c r="K86">
        <v>60.56</v>
      </c>
      <c r="L86">
        <v>7.5</v>
      </c>
      <c r="M86">
        <v>14</v>
      </c>
      <c r="N86">
        <v>78.84999999999999</v>
      </c>
      <c r="O86">
        <v>35618.8</v>
      </c>
      <c r="P86">
        <v>151.14</v>
      </c>
      <c r="Q86">
        <v>453.22</v>
      </c>
      <c r="R86">
        <v>44.54</v>
      </c>
      <c r="S86">
        <v>28.65</v>
      </c>
      <c r="T86">
        <v>7197.4</v>
      </c>
      <c r="U86">
        <v>0.64</v>
      </c>
      <c r="V86">
        <v>0.89</v>
      </c>
      <c r="W86">
        <v>0.11</v>
      </c>
      <c r="X86">
        <v>0.43</v>
      </c>
      <c r="Y86">
        <v>1</v>
      </c>
      <c r="Z86">
        <v>10</v>
      </c>
    </row>
    <row r="87" spans="1:26">
      <c r="A87">
        <v>27</v>
      </c>
      <c r="B87">
        <v>140</v>
      </c>
      <c r="C87" t="s">
        <v>26</v>
      </c>
      <c r="D87">
        <v>7.8149</v>
      </c>
      <c r="E87">
        <v>12.8</v>
      </c>
      <c r="F87">
        <v>9.109999999999999</v>
      </c>
      <c r="G87">
        <v>36.45</v>
      </c>
      <c r="H87">
        <v>0.48</v>
      </c>
      <c r="I87">
        <v>15</v>
      </c>
      <c r="J87">
        <v>287.41</v>
      </c>
      <c r="K87">
        <v>60.56</v>
      </c>
      <c r="L87">
        <v>7.75</v>
      </c>
      <c r="M87">
        <v>13</v>
      </c>
      <c r="N87">
        <v>79.09999999999999</v>
      </c>
      <c r="O87">
        <v>35680.92</v>
      </c>
      <c r="P87">
        <v>150.05</v>
      </c>
      <c r="Q87">
        <v>453.17</v>
      </c>
      <c r="R87">
        <v>43.34</v>
      </c>
      <c r="S87">
        <v>28.65</v>
      </c>
      <c r="T87">
        <v>6599.68</v>
      </c>
      <c r="U87">
        <v>0.66</v>
      </c>
      <c r="V87">
        <v>0.89</v>
      </c>
      <c r="W87">
        <v>0.1</v>
      </c>
      <c r="X87">
        <v>0.39</v>
      </c>
      <c r="Y87">
        <v>1</v>
      </c>
      <c r="Z87">
        <v>10</v>
      </c>
    </row>
    <row r="88" spans="1:26">
      <c r="A88">
        <v>28</v>
      </c>
      <c r="B88">
        <v>140</v>
      </c>
      <c r="C88" t="s">
        <v>26</v>
      </c>
      <c r="D88">
        <v>7.8159</v>
      </c>
      <c r="E88">
        <v>12.79</v>
      </c>
      <c r="F88">
        <v>9.109999999999999</v>
      </c>
      <c r="G88">
        <v>36.44</v>
      </c>
      <c r="H88">
        <v>0.49</v>
      </c>
      <c r="I88">
        <v>15</v>
      </c>
      <c r="J88">
        <v>287.91</v>
      </c>
      <c r="K88">
        <v>60.56</v>
      </c>
      <c r="L88">
        <v>8</v>
      </c>
      <c r="M88">
        <v>13</v>
      </c>
      <c r="N88">
        <v>79.36</v>
      </c>
      <c r="O88">
        <v>35743.15</v>
      </c>
      <c r="P88">
        <v>150.05</v>
      </c>
      <c r="Q88">
        <v>453.2</v>
      </c>
      <c r="R88">
        <v>43.25</v>
      </c>
      <c r="S88">
        <v>28.65</v>
      </c>
      <c r="T88">
        <v>6553.36</v>
      </c>
      <c r="U88">
        <v>0.66</v>
      </c>
      <c r="V88">
        <v>0.89</v>
      </c>
      <c r="W88">
        <v>0.11</v>
      </c>
      <c r="X88">
        <v>0.39</v>
      </c>
      <c r="Y88">
        <v>1</v>
      </c>
      <c r="Z88">
        <v>10</v>
      </c>
    </row>
    <row r="89" spans="1:26">
      <c r="A89">
        <v>29</v>
      </c>
      <c r="B89">
        <v>140</v>
      </c>
      <c r="C89" t="s">
        <v>26</v>
      </c>
      <c r="D89">
        <v>7.9044</v>
      </c>
      <c r="E89">
        <v>12.65</v>
      </c>
      <c r="F89">
        <v>9.02</v>
      </c>
      <c r="G89">
        <v>38.65</v>
      </c>
      <c r="H89">
        <v>0.51</v>
      </c>
      <c r="I89">
        <v>14</v>
      </c>
      <c r="J89">
        <v>288.42</v>
      </c>
      <c r="K89">
        <v>60.56</v>
      </c>
      <c r="L89">
        <v>8.25</v>
      </c>
      <c r="M89">
        <v>12</v>
      </c>
      <c r="N89">
        <v>79.61</v>
      </c>
      <c r="O89">
        <v>35805.48</v>
      </c>
      <c r="P89">
        <v>147.97</v>
      </c>
      <c r="Q89">
        <v>453.18</v>
      </c>
      <c r="R89">
        <v>40.03</v>
      </c>
      <c r="S89">
        <v>28.65</v>
      </c>
      <c r="T89">
        <v>4951.59</v>
      </c>
      <c r="U89">
        <v>0.72</v>
      </c>
      <c r="V89">
        <v>0.9</v>
      </c>
      <c r="W89">
        <v>0.1</v>
      </c>
      <c r="X89">
        <v>0.3</v>
      </c>
      <c r="Y89">
        <v>1</v>
      </c>
      <c r="Z89">
        <v>10</v>
      </c>
    </row>
    <row r="90" spans="1:26">
      <c r="A90">
        <v>30</v>
      </c>
      <c r="B90">
        <v>140</v>
      </c>
      <c r="C90" t="s">
        <v>26</v>
      </c>
      <c r="D90">
        <v>7.8954</v>
      </c>
      <c r="E90">
        <v>12.67</v>
      </c>
      <c r="F90">
        <v>9.029999999999999</v>
      </c>
      <c r="G90">
        <v>38.71</v>
      </c>
      <c r="H90">
        <v>0.52</v>
      </c>
      <c r="I90">
        <v>14</v>
      </c>
      <c r="J90">
        <v>288.92</v>
      </c>
      <c r="K90">
        <v>60.56</v>
      </c>
      <c r="L90">
        <v>8.5</v>
      </c>
      <c r="M90">
        <v>12</v>
      </c>
      <c r="N90">
        <v>79.87</v>
      </c>
      <c r="O90">
        <v>35867.91</v>
      </c>
      <c r="P90">
        <v>148.26</v>
      </c>
      <c r="Q90">
        <v>453.17</v>
      </c>
      <c r="R90">
        <v>40.92</v>
      </c>
      <c r="S90">
        <v>28.65</v>
      </c>
      <c r="T90">
        <v>5397.04</v>
      </c>
      <c r="U90">
        <v>0.7</v>
      </c>
      <c r="V90">
        <v>0.9</v>
      </c>
      <c r="W90">
        <v>0.1</v>
      </c>
      <c r="X90">
        <v>0.31</v>
      </c>
      <c r="Y90">
        <v>1</v>
      </c>
      <c r="Z90">
        <v>10</v>
      </c>
    </row>
    <row r="91" spans="1:26">
      <c r="A91">
        <v>31</v>
      </c>
      <c r="B91">
        <v>140</v>
      </c>
      <c r="C91" t="s">
        <v>26</v>
      </c>
      <c r="D91">
        <v>7.8152</v>
      </c>
      <c r="E91">
        <v>12.8</v>
      </c>
      <c r="F91">
        <v>9.16</v>
      </c>
      <c r="G91">
        <v>39.27</v>
      </c>
      <c r="H91">
        <v>0.54</v>
      </c>
      <c r="I91">
        <v>14</v>
      </c>
      <c r="J91">
        <v>289.43</v>
      </c>
      <c r="K91">
        <v>60.56</v>
      </c>
      <c r="L91">
        <v>8.75</v>
      </c>
      <c r="M91">
        <v>12</v>
      </c>
      <c r="N91">
        <v>80.12</v>
      </c>
      <c r="O91">
        <v>35930.44</v>
      </c>
      <c r="P91">
        <v>150.32</v>
      </c>
      <c r="Q91">
        <v>453.18</v>
      </c>
      <c r="R91">
        <v>45.46</v>
      </c>
      <c r="S91">
        <v>28.65</v>
      </c>
      <c r="T91">
        <v>7666.19</v>
      </c>
      <c r="U91">
        <v>0.63</v>
      </c>
      <c r="V91">
        <v>0.89</v>
      </c>
      <c r="W91">
        <v>0.1</v>
      </c>
      <c r="X91">
        <v>0.44</v>
      </c>
      <c r="Y91">
        <v>1</v>
      </c>
      <c r="Z91">
        <v>10</v>
      </c>
    </row>
    <row r="92" spans="1:26">
      <c r="A92">
        <v>32</v>
      </c>
      <c r="B92">
        <v>140</v>
      </c>
      <c r="C92" t="s">
        <v>26</v>
      </c>
      <c r="D92">
        <v>7.9098</v>
      </c>
      <c r="E92">
        <v>12.64</v>
      </c>
      <c r="F92">
        <v>9.06</v>
      </c>
      <c r="G92">
        <v>41.83</v>
      </c>
      <c r="H92">
        <v>0.55</v>
      </c>
      <c r="I92">
        <v>13</v>
      </c>
      <c r="J92">
        <v>289.94</v>
      </c>
      <c r="K92">
        <v>60.56</v>
      </c>
      <c r="L92">
        <v>9</v>
      </c>
      <c r="M92">
        <v>11</v>
      </c>
      <c r="N92">
        <v>80.38</v>
      </c>
      <c r="O92">
        <v>35993.08</v>
      </c>
      <c r="P92">
        <v>148.5</v>
      </c>
      <c r="Q92">
        <v>453.17</v>
      </c>
      <c r="R92">
        <v>41.87</v>
      </c>
      <c r="S92">
        <v>28.65</v>
      </c>
      <c r="T92">
        <v>5874.31</v>
      </c>
      <c r="U92">
        <v>0.68</v>
      </c>
      <c r="V92">
        <v>0.9</v>
      </c>
      <c r="W92">
        <v>0.1</v>
      </c>
      <c r="X92">
        <v>0.34</v>
      </c>
      <c r="Y92">
        <v>1</v>
      </c>
      <c r="Z92">
        <v>10</v>
      </c>
    </row>
    <row r="93" spans="1:26">
      <c r="A93">
        <v>33</v>
      </c>
      <c r="B93">
        <v>140</v>
      </c>
      <c r="C93" t="s">
        <v>26</v>
      </c>
      <c r="D93">
        <v>7.906</v>
      </c>
      <c r="E93">
        <v>12.65</v>
      </c>
      <c r="F93">
        <v>9.07</v>
      </c>
      <c r="G93">
        <v>41.86</v>
      </c>
      <c r="H93">
        <v>0.57</v>
      </c>
      <c r="I93">
        <v>13</v>
      </c>
      <c r="J93">
        <v>290.45</v>
      </c>
      <c r="K93">
        <v>60.56</v>
      </c>
      <c r="L93">
        <v>9.25</v>
      </c>
      <c r="M93">
        <v>11</v>
      </c>
      <c r="N93">
        <v>80.64</v>
      </c>
      <c r="O93">
        <v>36055.83</v>
      </c>
      <c r="P93">
        <v>148.29</v>
      </c>
      <c r="Q93">
        <v>453.2</v>
      </c>
      <c r="R93">
        <v>42</v>
      </c>
      <c r="S93">
        <v>28.65</v>
      </c>
      <c r="T93">
        <v>5942.26</v>
      </c>
      <c r="U93">
        <v>0.68</v>
      </c>
      <c r="V93">
        <v>0.9</v>
      </c>
      <c r="W93">
        <v>0.1</v>
      </c>
      <c r="X93">
        <v>0.35</v>
      </c>
      <c r="Y93">
        <v>1</v>
      </c>
      <c r="Z93">
        <v>10</v>
      </c>
    </row>
    <row r="94" spans="1:26">
      <c r="A94">
        <v>34</v>
      </c>
      <c r="B94">
        <v>140</v>
      </c>
      <c r="C94" t="s">
        <v>26</v>
      </c>
      <c r="D94">
        <v>7.9003</v>
      </c>
      <c r="E94">
        <v>12.66</v>
      </c>
      <c r="F94">
        <v>9.08</v>
      </c>
      <c r="G94">
        <v>41.9</v>
      </c>
      <c r="H94">
        <v>0.58</v>
      </c>
      <c r="I94">
        <v>13</v>
      </c>
      <c r="J94">
        <v>290.96</v>
      </c>
      <c r="K94">
        <v>60.56</v>
      </c>
      <c r="L94">
        <v>9.5</v>
      </c>
      <c r="M94">
        <v>11</v>
      </c>
      <c r="N94">
        <v>80.90000000000001</v>
      </c>
      <c r="O94">
        <v>36118.68</v>
      </c>
      <c r="P94">
        <v>147.83</v>
      </c>
      <c r="Q94">
        <v>453.17</v>
      </c>
      <c r="R94">
        <v>42.26</v>
      </c>
      <c r="S94">
        <v>28.65</v>
      </c>
      <c r="T94">
        <v>6069.3</v>
      </c>
      <c r="U94">
        <v>0.68</v>
      </c>
      <c r="V94">
        <v>0.9</v>
      </c>
      <c r="W94">
        <v>0.1</v>
      </c>
      <c r="X94">
        <v>0.36</v>
      </c>
      <c r="Y94">
        <v>1</v>
      </c>
      <c r="Z94">
        <v>10</v>
      </c>
    </row>
    <row r="95" spans="1:26">
      <c r="A95">
        <v>35</v>
      </c>
      <c r="B95">
        <v>140</v>
      </c>
      <c r="C95" t="s">
        <v>26</v>
      </c>
      <c r="D95">
        <v>7.9653</v>
      </c>
      <c r="E95">
        <v>12.55</v>
      </c>
      <c r="F95">
        <v>9.029999999999999</v>
      </c>
      <c r="G95">
        <v>45.13</v>
      </c>
      <c r="H95">
        <v>0.6</v>
      </c>
      <c r="I95">
        <v>12</v>
      </c>
      <c r="J95">
        <v>291.47</v>
      </c>
      <c r="K95">
        <v>60.56</v>
      </c>
      <c r="L95">
        <v>9.75</v>
      </c>
      <c r="M95">
        <v>10</v>
      </c>
      <c r="N95">
        <v>81.16</v>
      </c>
      <c r="O95">
        <v>36181.64</v>
      </c>
      <c r="P95">
        <v>147.01</v>
      </c>
      <c r="Q95">
        <v>453.2</v>
      </c>
      <c r="R95">
        <v>40.59</v>
      </c>
      <c r="S95">
        <v>28.65</v>
      </c>
      <c r="T95">
        <v>5238.08</v>
      </c>
      <c r="U95">
        <v>0.71</v>
      </c>
      <c r="V95">
        <v>0.9</v>
      </c>
      <c r="W95">
        <v>0.1</v>
      </c>
      <c r="X95">
        <v>0.31</v>
      </c>
      <c r="Y95">
        <v>1</v>
      </c>
      <c r="Z95">
        <v>10</v>
      </c>
    </row>
    <row r="96" spans="1:26">
      <c r="A96">
        <v>36</v>
      </c>
      <c r="B96">
        <v>140</v>
      </c>
      <c r="C96" t="s">
        <v>26</v>
      </c>
      <c r="D96">
        <v>7.9574</v>
      </c>
      <c r="E96">
        <v>12.57</v>
      </c>
      <c r="F96">
        <v>9.039999999999999</v>
      </c>
      <c r="G96">
        <v>45.2</v>
      </c>
      <c r="H96">
        <v>0.61</v>
      </c>
      <c r="I96">
        <v>12</v>
      </c>
      <c r="J96">
        <v>291.98</v>
      </c>
      <c r="K96">
        <v>60.56</v>
      </c>
      <c r="L96">
        <v>10</v>
      </c>
      <c r="M96">
        <v>10</v>
      </c>
      <c r="N96">
        <v>81.42</v>
      </c>
      <c r="O96">
        <v>36244.71</v>
      </c>
      <c r="P96">
        <v>147.06</v>
      </c>
      <c r="Q96">
        <v>453.17</v>
      </c>
      <c r="R96">
        <v>41.02</v>
      </c>
      <c r="S96">
        <v>28.65</v>
      </c>
      <c r="T96">
        <v>5452.69</v>
      </c>
      <c r="U96">
        <v>0.7</v>
      </c>
      <c r="V96">
        <v>0.9</v>
      </c>
      <c r="W96">
        <v>0.1</v>
      </c>
      <c r="X96">
        <v>0.32</v>
      </c>
      <c r="Y96">
        <v>1</v>
      </c>
      <c r="Z96">
        <v>10</v>
      </c>
    </row>
    <row r="97" spans="1:26">
      <c r="A97">
        <v>37</v>
      </c>
      <c r="B97">
        <v>140</v>
      </c>
      <c r="C97" t="s">
        <v>26</v>
      </c>
      <c r="D97">
        <v>7.954</v>
      </c>
      <c r="E97">
        <v>12.57</v>
      </c>
      <c r="F97">
        <v>9.039999999999999</v>
      </c>
      <c r="G97">
        <v>45.22</v>
      </c>
      <c r="H97">
        <v>0.62</v>
      </c>
      <c r="I97">
        <v>12</v>
      </c>
      <c r="J97">
        <v>292.49</v>
      </c>
      <c r="K97">
        <v>60.56</v>
      </c>
      <c r="L97">
        <v>10.25</v>
      </c>
      <c r="M97">
        <v>10</v>
      </c>
      <c r="N97">
        <v>81.68000000000001</v>
      </c>
      <c r="O97">
        <v>36307.88</v>
      </c>
      <c r="P97">
        <v>146.66</v>
      </c>
      <c r="Q97">
        <v>453.23</v>
      </c>
      <c r="R97">
        <v>41.22</v>
      </c>
      <c r="S97">
        <v>28.65</v>
      </c>
      <c r="T97">
        <v>5552.52</v>
      </c>
      <c r="U97">
        <v>0.7</v>
      </c>
      <c r="V97">
        <v>0.9</v>
      </c>
      <c r="W97">
        <v>0.1</v>
      </c>
      <c r="X97">
        <v>0.32</v>
      </c>
      <c r="Y97">
        <v>1</v>
      </c>
      <c r="Z97">
        <v>10</v>
      </c>
    </row>
    <row r="98" spans="1:26">
      <c r="A98">
        <v>38</v>
      </c>
      <c r="B98">
        <v>140</v>
      </c>
      <c r="C98" t="s">
        <v>26</v>
      </c>
      <c r="D98">
        <v>8.0167</v>
      </c>
      <c r="E98">
        <v>12.47</v>
      </c>
      <c r="F98">
        <v>9</v>
      </c>
      <c r="G98">
        <v>49.08</v>
      </c>
      <c r="H98">
        <v>0.64</v>
      </c>
      <c r="I98">
        <v>11</v>
      </c>
      <c r="J98">
        <v>293</v>
      </c>
      <c r="K98">
        <v>60.56</v>
      </c>
      <c r="L98">
        <v>10.5</v>
      </c>
      <c r="M98">
        <v>9</v>
      </c>
      <c r="N98">
        <v>81.95</v>
      </c>
      <c r="O98">
        <v>36371.17</v>
      </c>
      <c r="P98">
        <v>145.54</v>
      </c>
      <c r="Q98">
        <v>453.18</v>
      </c>
      <c r="R98">
        <v>39.62</v>
      </c>
      <c r="S98">
        <v>28.65</v>
      </c>
      <c r="T98">
        <v>4759.61</v>
      </c>
      <c r="U98">
        <v>0.72</v>
      </c>
      <c r="V98">
        <v>0.9</v>
      </c>
      <c r="W98">
        <v>0.1</v>
      </c>
      <c r="X98">
        <v>0.28</v>
      </c>
      <c r="Y98">
        <v>1</v>
      </c>
      <c r="Z98">
        <v>10</v>
      </c>
    </row>
    <row r="99" spans="1:26">
      <c r="A99">
        <v>39</v>
      </c>
      <c r="B99">
        <v>140</v>
      </c>
      <c r="C99" t="s">
        <v>26</v>
      </c>
      <c r="D99">
        <v>8.0146</v>
      </c>
      <c r="E99">
        <v>12.48</v>
      </c>
      <c r="F99">
        <v>9</v>
      </c>
      <c r="G99">
        <v>49.1</v>
      </c>
      <c r="H99">
        <v>0.65</v>
      </c>
      <c r="I99">
        <v>11</v>
      </c>
      <c r="J99">
        <v>293.52</v>
      </c>
      <c r="K99">
        <v>60.56</v>
      </c>
      <c r="L99">
        <v>10.75</v>
      </c>
      <c r="M99">
        <v>9</v>
      </c>
      <c r="N99">
        <v>82.20999999999999</v>
      </c>
      <c r="O99">
        <v>36434.56</v>
      </c>
      <c r="P99">
        <v>145.53</v>
      </c>
      <c r="Q99">
        <v>453.17</v>
      </c>
      <c r="R99">
        <v>39.83</v>
      </c>
      <c r="S99">
        <v>28.65</v>
      </c>
      <c r="T99">
        <v>4862.96</v>
      </c>
      <c r="U99">
        <v>0.72</v>
      </c>
      <c r="V99">
        <v>0.9</v>
      </c>
      <c r="W99">
        <v>0.1</v>
      </c>
      <c r="X99">
        <v>0.28</v>
      </c>
      <c r="Y99">
        <v>1</v>
      </c>
      <c r="Z99">
        <v>10</v>
      </c>
    </row>
    <row r="100" spans="1:26">
      <c r="A100">
        <v>40</v>
      </c>
      <c r="B100">
        <v>140</v>
      </c>
      <c r="C100" t="s">
        <v>26</v>
      </c>
      <c r="D100">
        <v>8.0169</v>
      </c>
      <c r="E100">
        <v>12.47</v>
      </c>
      <c r="F100">
        <v>9</v>
      </c>
      <c r="G100">
        <v>49.08</v>
      </c>
      <c r="H100">
        <v>0.67</v>
      </c>
      <c r="I100">
        <v>11</v>
      </c>
      <c r="J100">
        <v>294.03</v>
      </c>
      <c r="K100">
        <v>60.56</v>
      </c>
      <c r="L100">
        <v>11</v>
      </c>
      <c r="M100">
        <v>9</v>
      </c>
      <c r="N100">
        <v>82.48</v>
      </c>
      <c r="O100">
        <v>36498.06</v>
      </c>
      <c r="P100">
        <v>145.29</v>
      </c>
      <c r="Q100">
        <v>453.18</v>
      </c>
      <c r="R100">
        <v>39.63</v>
      </c>
      <c r="S100">
        <v>28.65</v>
      </c>
      <c r="T100">
        <v>4766.1</v>
      </c>
      <c r="U100">
        <v>0.72</v>
      </c>
      <c r="V100">
        <v>0.9</v>
      </c>
      <c r="W100">
        <v>0.1</v>
      </c>
      <c r="X100">
        <v>0.28</v>
      </c>
      <c r="Y100">
        <v>1</v>
      </c>
      <c r="Z100">
        <v>10</v>
      </c>
    </row>
    <row r="101" spans="1:26">
      <c r="A101">
        <v>41</v>
      </c>
      <c r="B101">
        <v>140</v>
      </c>
      <c r="C101" t="s">
        <v>26</v>
      </c>
      <c r="D101">
        <v>8.0075</v>
      </c>
      <c r="E101">
        <v>12.49</v>
      </c>
      <c r="F101">
        <v>9.01</v>
      </c>
      <c r="G101">
        <v>49.16</v>
      </c>
      <c r="H101">
        <v>0.68</v>
      </c>
      <c r="I101">
        <v>11</v>
      </c>
      <c r="J101">
        <v>294.55</v>
      </c>
      <c r="K101">
        <v>60.56</v>
      </c>
      <c r="L101">
        <v>11.25</v>
      </c>
      <c r="M101">
        <v>9</v>
      </c>
      <c r="N101">
        <v>82.73999999999999</v>
      </c>
      <c r="O101">
        <v>36561.67</v>
      </c>
      <c r="P101">
        <v>145.14</v>
      </c>
      <c r="Q101">
        <v>453.17</v>
      </c>
      <c r="R101">
        <v>40.23</v>
      </c>
      <c r="S101">
        <v>28.65</v>
      </c>
      <c r="T101">
        <v>5064.43</v>
      </c>
      <c r="U101">
        <v>0.71</v>
      </c>
      <c r="V101">
        <v>0.9</v>
      </c>
      <c r="W101">
        <v>0.1</v>
      </c>
      <c r="X101">
        <v>0.29</v>
      </c>
      <c r="Y101">
        <v>1</v>
      </c>
      <c r="Z101">
        <v>10</v>
      </c>
    </row>
    <row r="102" spans="1:26">
      <c r="A102">
        <v>42</v>
      </c>
      <c r="B102">
        <v>140</v>
      </c>
      <c r="C102" t="s">
        <v>26</v>
      </c>
      <c r="D102">
        <v>8.0678</v>
      </c>
      <c r="E102">
        <v>12.4</v>
      </c>
      <c r="F102">
        <v>8.970000000000001</v>
      </c>
      <c r="G102">
        <v>53.83</v>
      </c>
      <c r="H102">
        <v>0.6899999999999999</v>
      </c>
      <c r="I102">
        <v>10</v>
      </c>
      <c r="J102">
        <v>295.06</v>
      </c>
      <c r="K102">
        <v>60.56</v>
      </c>
      <c r="L102">
        <v>11.5</v>
      </c>
      <c r="M102">
        <v>8</v>
      </c>
      <c r="N102">
        <v>83.01000000000001</v>
      </c>
      <c r="O102">
        <v>36625.39</v>
      </c>
      <c r="P102">
        <v>144.03</v>
      </c>
      <c r="Q102">
        <v>453.19</v>
      </c>
      <c r="R102">
        <v>38.79</v>
      </c>
      <c r="S102">
        <v>28.65</v>
      </c>
      <c r="T102">
        <v>4349.16</v>
      </c>
      <c r="U102">
        <v>0.74</v>
      </c>
      <c r="V102">
        <v>0.91</v>
      </c>
      <c r="W102">
        <v>0.1</v>
      </c>
      <c r="X102">
        <v>0.25</v>
      </c>
      <c r="Y102">
        <v>1</v>
      </c>
      <c r="Z102">
        <v>10</v>
      </c>
    </row>
    <row r="103" spans="1:26">
      <c r="A103">
        <v>43</v>
      </c>
      <c r="B103">
        <v>140</v>
      </c>
      <c r="C103" t="s">
        <v>26</v>
      </c>
      <c r="D103">
        <v>8.0792</v>
      </c>
      <c r="E103">
        <v>12.38</v>
      </c>
      <c r="F103">
        <v>8.949999999999999</v>
      </c>
      <c r="G103">
        <v>53.73</v>
      </c>
      <c r="H103">
        <v>0.71</v>
      </c>
      <c r="I103">
        <v>10</v>
      </c>
      <c r="J103">
        <v>295.58</v>
      </c>
      <c r="K103">
        <v>60.56</v>
      </c>
      <c r="L103">
        <v>11.75</v>
      </c>
      <c r="M103">
        <v>8</v>
      </c>
      <c r="N103">
        <v>83.28</v>
      </c>
      <c r="O103">
        <v>36689.22</v>
      </c>
      <c r="P103">
        <v>143.9</v>
      </c>
      <c r="Q103">
        <v>453.17</v>
      </c>
      <c r="R103">
        <v>38.13</v>
      </c>
      <c r="S103">
        <v>28.65</v>
      </c>
      <c r="T103">
        <v>4021.66</v>
      </c>
      <c r="U103">
        <v>0.75</v>
      </c>
      <c r="V103">
        <v>0.91</v>
      </c>
      <c r="W103">
        <v>0.1</v>
      </c>
      <c r="X103">
        <v>0.23</v>
      </c>
      <c r="Y103">
        <v>1</v>
      </c>
      <c r="Z103">
        <v>10</v>
      </c>
    </row>
    <row r="104" spans="1:26">
      <c r="A104">
        <v>44</v>
      </c>
      <c r="B104">
        <v>140</v>
      </c>
      <c r="C104" t="s">
        <v>26</v>
      </c>
      <c r="D104">
        <v>8.100099999999999</v>
      </c>
      <c r="E104">
        <v>12.35</v>
      </c>
      <c r="F104">
        <v>8.92</v>
      </c>
      <c r="G104">
        <v>53.53</v>
      </c>
      <c r="H104">
        <v>0.72</v>
      </c>
      <c r="I104">
        <v>10</v>
      </c>
      <c r="J104">
        <v>296.1</v>
      </c>
      <c r="K104">
        <v>60.56</v>
      </c>
      <c r="L104">
        <v>12</v>
      </c>
      <c r="M104">
        <v>8</v>
      </c>
      <c r="N104">
        <v>83.54000000000001</v>
      </c>
      <c r="O104">
        <v>36753.16</v>
      </c>
      <c r="P104">
        <v>143.13</v>
      </c>
      <c r="Q104">
        <v>453.17</v>
      </c>
      <c r="R104">
        <v>36.97</v>
      </c>
      <c r="S104">
        <v>28.65</v>
      </c>
      <c r="T104">
        <v>3440.6</v>
      </c>
      <c r="U104">
        <v>0.77</v>
      </c>
      <c r="V104">
        <v>0.91</v>
      </c>
      <c r="W104">
        <v>0.1</v>
      </c>
      <c r="X104">
        <v>0.2</v>
      </c>
      <c r="Y104">
        <v>1</v>
      </c>
      <c r="Z104">
        <v>10</v>
      </c>
    </row>
    <row r="105" spans="1:26">
      <c r="A105">
        <v>45</v>
      </c>
      <c r="B105">
        <v>140</v>
      </c>
      <c r="C105" t="s">
        <v>26</v>
      </c>
      <c r="D105">
        <v>8.0923</v>
      </c>
      <c r="E105">
        <v>12.36</v>
      </c>
      <c r="F105">
        <v>8.93</v>
      </c>
      <c r="G105">
        <v>53.61</v>
      </c>
      <c r="H105">
        <v>0.74</v>
      </c>
      <c r="I105">
        <v>10</v>
      </c>
      <c r="J105">
        <v>296.62</v>
      </c>
      <c r="K105">
        <v>60.56</v>
      </c>
      <c r="L105">
        <v>12.25</v>
      </c>
      <c r="M105">
        <v>8</v>
      </c>
      <c r="N105">
        <v>83.81</v>
      </c>
      <c r="O105">
        <v>36817.22</v>
      </c>
      <c r="P105">
        <v>142.85</v>
      </c>
      <c r="Q105">
        <v>453.2</v>
      </c>
      <c r="R105">
        <v>37.55</v>
      </c>
      <c r="S105">
        <v>28.65</v>
      </c>
      <c r="T105">
        <v>3728.81</v>
      </c>
      <c r="U105">
        <v>0.76</v>
      </c>
      <c r="V105">
        <v>0.91</v>
      </c>
      <c r="W105">
        <v>0.09</v>
      </c>
      <c r="X105">
        <v>0.21</v>
      </c>
      <c r="Y105">
        <v>1</v>
      </c>
      <c r="Z105">
        <v>10</v>
      </c>
    </row>
    <row r="106" spans="1:26">
      <c r="A106">
        <v>46</v>
      </c>
      <c r="B106">
        <v>140</v>
      </c>
      <c r="C106" t="s">
        <v>26</v>
      </c>
      <c r="D106">
        <v>8.0418</v>
      </c>
      <c r="E106">
        <v>12.44</v>
      </c>
      <c r="F106">
        <v>9.01</v>
      </c>
      <c r="G106">
        <v>54.07</v>
      </c>
      <c r="H106">
        <v>0.75</v>
      </c>
      <c r="I106">
        <v>10</v>
      </c>
      <c r="J106">
        <v>297.14</v>
      </c>
      <c r="K106">
        <v>60.56</v>
      </c>
      <c r="L106">
        <v>12.5</v>
      </c>
      <c r="M106">
        <v>8</v>
      </c>
      <c r="N106">
        <v>84.08</v>
      </c>
      <c r="O106">
        <v>36881.39</v>
      </c>
      <c r="P106">
        <v>143.72</v>
      </c>
      <c r="Q106">
        <v>453.17</v>
      </c>
      <c r="R106">
        <v>40.43</v>
      </c>
      <c r="S106">
        <v>28.65</v>
      </c>
      <c r="T106">
        <v>5169.34</v>
      </c>
      <c r="U106">
        <v>0.71</v>
      </c>
      <c r="V106">
        <v>0.9</v>
      </c>
      <c r="W106">
        <v>0.09</v>
      </c>
      <c r="X106">
        <v>0.29</v>
      </c>
      <c r="Y106">
        <v>1</v>
      </c>
      <c r="Z106">
        <v>10</v>
      </c>
    </row>
    <row r="107" spans="1:26">
      <c r="A107">
        <v>47</v>
      </c>
      <c r="B107">
        <v>140</v>
      </c>
      <c r="C107" t="s">
        <v>26</v>
      </c>
      <c r="D107">
        <v>8.115399999999999</v>
      </c>
      <c r="E107">
        <v>12.32</v>
      </c>
      <c r="F107">
        <v>8.949999999999999</v>
      </c>
      <c r="G107">
        <v>59.67</v>
      </c>
      <c r="H107">
        <v>0.76</v>
      </c>
      <c r="I107">
        <v>9</v>
      </c>
      <c r="J107">
        <v>297.66</v>
      </c>
      <c r="K107">
        <v>60.56</v>
      </c>
      <c r="L107">
        <v>12.75</v>
      </c>
      <c r="M107">
        <v>7</v>
      </c>
      <c r="N107">
        <v>84.36</v>
      </c>
      <c r="O107">
        <v>36945.67</v>
      </c>
      <c r="P107">
        <v>142.41</v>
      </c>
      <c r="Q107">
        <v>453.17</v>
      </c>
      <c r="R107">
        <v>38.13</v>
      </c>
      <c r="S107">
        <v>28.65</v>
      </c>
      <c r="T107">
        <v>4026.91</v>
      </c>
      <c r="U107">
        <v>0.75</v>
      </c>
      <c r="V107">
        <v>0.91</v>
      </c>
      <c r="W107">
        <v>0.1</v>
      </c>
      <c r="X107">
        <v>0.23</v>
      </c>
      <c r="Y107">
        <v>1</v>
      </c>
      <c r="Z107">
        <v>10</v>
      </c>
    </row>
    <row r="108" spans="1:26">
      <c r="A108">
        <v>48</v>
      </c>
      <c r="B108">
        <v>140</v>
      </c>
      <c r="C108" t="s">
        <v>26</v>
      </c>
      <c r="D108">
        <v>8.1134</v>
      </c>
      <c r="E108">
        <v>12.33</v>
      </c>
      <c r="F108">
        <v>8.949999999999999</v>
      </c>
      <c r="G108">
        <v>59.69</v>
      </c>
      <c r="H108">
        <v>0.78</v>
      </c>
      <c r="I108">
        <v>9</v>
      </c>
      <c r="J108">
        <v>298.18</v>
      </c>
      <c r="K108">
        <v>60.56</v>
      </c>
      <c r="L108">
        <v>13</v>
      </c>
      <c r="M108">
        <v>7</v>
      </c>
      <c r="N108">
        <v>84.63</v>
      </c>
      <c r="O108">
        <v>37010.06</v>
      </c>
      <c r="P108">
        <v>142.25</v>
      </c>
      <c r="Q108">
        <v>453.21</v>
      </c>
      <c r="R108">
        <v>38.31</v>
      </c>
      <c r="S108">
        <v>28.65</v>
      </c>
      <c r="T108">
        <v>4116.36</v>
      </c>
      <c r="U108">
        <v>0.75</v>
      </c>
      <c r="V108">
        <v>0.91</v>
      </c>
      <c r="W108">
        <v>0.09</v>
      </c>
      <c r="X108">
        <v>0.23</v>
      </c>
      <c r="Y108">
        <v>1</v>
      </c>
      <c r="Z108">
        <v>10</v>
      </c>
    </row>
    <row r="109" spans="1:26">
      <c r="A109">
        <v>49</v>
      </c>
      <c r="B109">
        <v>140</v>
      </c>
      <c r="C109" t="s">
        <v>26</v>
      </c>
      <c r="D109">
        <v>8.1165</v>
      </c>
      <c r="E109">
        <v>12.32</v>
      </c>
      <c r="F109">
        <v>8.949999999999999</v>
      </c>
      <c r="G109">
        <v>59.66</v>
      </c>
      <c r="H109">
        <v>0.79</v>
      </c>
      <c r="I109">
        <v>9</v>
      </c>
      <c r="J109">
        <v>298.71</v>
      </c>
      <c r="K109">
        <v>60.56</v>
      </c>
      <c r="L109">
        <v>13.25</v>
      </c>
      <c r="M109">
        <v>7</v>
      </c>
      <c r="N109">
        <v>84.90000000000001</v>
      </c>
      <c r="O109">
        <v>37074.57</v>
      </c>
      <c r="P109">
        <v>142.14</v>
      </c>
      <c r="Q109">
        <v>453.18</v>
      </c>
      <c r="R109">
        <v>38.08</v>
      </c>
      <c r="S109">
        <v>28.65</v>
      </c>
      <c r="T109">
        <v>3999.04</v>
      </c>
      <c r="U109">
        <v>0.75</v>
      </c>
      <c r="V109">
        <v>0.91</v>
      </c>
      <c r="W109">
        <v>0.1</v>
      </c>
      <c r="X109">
        <v>0.23</v>
      </c>
      <c r="Y109">
        <v>1</v>
      </c>
      <c r="Z109">
        <v>10</v>
      </c>
    </row>
    <row r="110" spans="1:26">
      <c r="A110">
        <v>50</v>
      </c>
      <c r="B110">
        <v>140</v>
      </c>
      <c r="C110" t="s">
        <v>26</v>
      </c>
      <c r="D110">
        <v>8.115399999999999</v>
      </c>
      <c r="E110">
        <v>12.32</v>
      </c>
      <c r="F110">
        <v>8.949999999999999</v>
      </c>
      <c r="G110">
        <v>59.67</v>
      </c>
      <c r="H110">
        <v>0.8</v>
      </c>
      <c r="I110">
        <v>9</v>
      </c>
      <c r="J110">
        <v>299.23</v>
      </c>
      <c r="K110">
        <v>60.56</v>
      </c>
      <c r="L110">
        <v>13.5</v>
      </c>
      <c r="M110">
        <v>7</v>
      </c>
      <c r="N110">
        <v>85.18000000000001</v>
      </c>
      <c r="O110">
        <v>37139.2</v>
      </c>
      <c r="P110">
        <v>142.43</v>
      </c>
      <c r="Q110">
        <v>453.19</v>
      </c>
      <c r="R110">
        <v>38.2</v>
      </c>
      <c r="S110">
        <v>28.65</v>
      </c>
      <c r="T110">
        <v>4062.46</v>
      </c>
      <c r="U110">
        <v>0.75</v>
      </c>
      <c r="V110">
        <v>0.91</v>
      </c>
      <c r="W110">
        <v>0.09</v>
      </c>
      <c r="X110">
        <v>0.23</v>
      </c>
      <c r="Y110">
        <v>1</v>
      </c>
      <c r="Z110">
        <v>10</v>
      </c>
    </row>
    <row r="111" spans="1:26">
      <c r="A111">
        <v>51</v>
      </c>
      <c r="B111">
        <v>140</v>
      </c>
      <c r="C111" t="s">
        <v>26</v>
      </c>
      <c r="D111">
        <v>8.1134</v>
      </c>
      <c r="E111">
        <v>12.33</v>
      </c>
      <c r="F111">
        <v>8.949999999999999</v>
      </c>
      <c r="G111">
        <v>59.69</v>
      </c>
      <c r="H111">
        <v>0.82</v>
      </c>
      <c r="I111">
        <v>9</v>
      </c>
      <c r="J111">
        <v>299.76</v>
      </c>
      <c r="K111">
        <v>60.56</v>
      </c>
      <c r="L111">
        <v>13.75</v>
      </c>
      <c r="M111">
        <v>7</v>
      </c>
      <c r="N111">
        <v>85.45</v>
      </c>
      <c r="O111">
        <v>37204.07</v>
      </c>
      <c r="P111">
        <v>142.14</v>
      </c>
      <c r="Q111">
        <v>453.17</v>
      </c>
      <c r="R111">
        <v>38.29</v>
      </c>
      <c r="S111">
        <v>28.65</v>
      </c>
      <c r="T111">
        <v>4106.74</v>
      </c>
      <c r="U111">
        <v>0.75</v>
      </c>
      <c r="V111">
        <v>0.91</v>
      </c>
      <c r="W111">
        <v>0.09</v>
      </c>
      <c r="X111">
        <v>0.23</v>
      </c>
      <c r="Y111">
        <v>1</v>
      </c>
      <c r="Z111">
        <v>10</v>
      </c>
    </row>
    <row r="112" spans="1:26">
      <c r="A112">
        <v>52</v>
      </c>
      <c r="B112">
        <v>140</v>
      </c>
      <c r="C112" t="s">
        <v>26</v>
      </c>
      <c r="D112">
        <v>8.1088</v>
      </c>
      <c r="E112">
        <v>12.33</v>
      </c>
      <c r="F112">
        <v>8.960000000000001</v>
      </c>
      <c r="G112">
        <v>59.74</v>
      </c>
      <c r="H112">
        <v>0.83</v>
      </c>
      <c r="I112">
        <v>9</v>
      </c>
      <c r="J112">
        <v>300.28</v>
      </c>
      <c r="K112">
        <v>60.56</v>
      </c>
      <c r="L112">
        <v>14</v>
      </c>
      <c r="M112">
        <v>7</v>
      </c>
      <c r="N112">
        <v>85.73</v>
      </c>
      <c r="O112">
        <v>37268.93</v>
      </c>
      <c r="P112">
        <v>141.87</v>
      </c>
      <c r="Q112">
        <v>453.22</v>
      </c>
      <c r="R112">
        <v>38.5</v>
      </c>
      <c r="S112">
        <v>28.65</v>
      </c>
      <c r="T112">
        <v>4209.31</v>
      </c>
      <c r="U112">
        <v>0.74</v>
      </c>
      <c r="V112">
        <v>0.91</v>
      </c>
      <c r="W112">
        <v>0.1</v>
      </c>
      <c r="X112">
        <v>0.24</v>
      </c>
      <c r="Y112">
        <v>1</v>
      </c>
      <c r="Z112">
        <v>10</v>
      </c>
    </row>
    <row r="113" spans="1:26">
      <c r="A113">
        <v>53</v>
      </c>
      <c r="B113">
        <v>140</v>
      </c>
      <c r="C113" t="s">
        <v>26</v>
      </c>
      <c r="D113">
        <v>8.1165</v>
      </c>
      <c r="E113">
        <v>12.32</v>
      </c>
      <c r="F113">
        <v>8.949999999999999</v>
      </c>
      <c r="G113">
        <v>59.66</v>
      </c>
      <c r="H113">
        <v>0.84</v>
      </c>
      <c r="I113">
        <v>9</v>
      </c>
      <c r="J113">
        <v>300.81</v>
      </c>
      <c r="K113">
        <v>60.56</v>
      </c>
      <c r="L113">
        <v>14.25</v>
      </c>
      <c r="M113">
        <v>7</v>
      </c>
      <c r="N113">
        <v>86</v>
      </c>
      <c r="O113">
        <v>37333.9</v>
      </c>
      <c r="P113">
        <v>141.3</v>
      </c>
      <c r="Q113">
        <v>453.17</v>
      </c>
      <c r="R113">
        <v>38.07</v>
      </c>
      <c r="S113">
        <v>28.65</v>
      </c>
      <c r="T113">
        <v>3995.27</v>
      </c>
      <c r="U113">
        <v>0.75</v>
      </c>
      <c r="V113">
        <v>0.91</v>
      </c>
      <c r="W113">
        <v>0.1</v>
      </c>
      <c r="X113">
        <v>0.23</v>
      </c>
      <c r="Y113">
        <v>1</v>
      </c>
      <c r="Z113">
        <v>10</v>
      </c>
    </row>
    <row r="114" spans="1:26">
      <c r="A114">
        <v>54</v>
      </c>
      <c r="B114">
        <v>140</v>
      </c>
      <c r="C114" t="s">
        <v>26</v>
      </c>
      <c r="D114">
        <v>8.178699999999999</v>
      </c>
      <c r="E114">
        <v>12.23</v>
      </c>
      <c r="F114">
        <v>8.91</v>
      </c>
      <c r="G114">
        <v>66.81</v>
      </c>
      <c r="H114">
        <v>0.86</v>
      </c>
      <c r="I114">
        <v>8</v>
      </c>
      <c r="J114">
        <v>301.34</v>
      </c>
      <c r="K114">
        <v>60.56</v>
      </c>
      <c r="L114">
        <v>14.5</v>
      </c>
      <c r="M114">
        <v>6</v>
      </c>
      <c r="N114">
        <v>86.28</v>
      </c>
      <c r="O114">
        <v>37399</v>
      </c>
      <c r="P114">
        <v>140.15</v>
      </c>
      <c r="Q114">
        <v>453.17</v>
      </c>
      <c r="R114">
        <v>36.67</v>
      </c>
      <c r="S114">
        <v>28.65</v>
      </c>
      <c r="T114">
        <v>3299.12</v>
      </c>
      <c r="U114">
        <v>0.78</v>
      </c>
      <c r="V114">
        <v>0.91</v>
      </c>
      <c r="W114">
        <v>0.09</v>
      </c>
      <c r="X114">
        <v>0.19</v>
      </c>
      <c r="Y114">
        <v>1</v>
      </c>
      <c r="Z114">
        <v>10</v>
      </c>
    </row>
    <row r="115" spans="1:26">
      <c r="A115">
        <v>55</v>
      </c>
      <c r="B115">
        <v>140</v>
      </c>
      <c r="C115" t="s">
        <v>26</v>
      </c>
      <c r="D115">
        <v>8.1729</v>
      </c>
      <c r="E115">
        <v>12.24</v>
      </c>
      <c r="F115">
        <v>8.92</v>
      </c>
      <c r="G115">
        <v>66.88</v>
      </c>
      <c r="H115">
        <v>0.87</v>
      </c>
      <c r="I115">
        <v>8</v>
      </c>
      <c r="J115">
        <v>301.86</v>
      </c>
      <c r="K115">
        <v>60.56</v>
      </c>
      <c r="L115">
        <v>14.75</v>
      </c>
      <c r="M115">
        <v>6</v>
      </c>
      <c r="N115">
        <v>86.56</v>
      </c>
      <c r="O115">
        <v>37464.21</v>
      </c>
      <c r="P115">
        <v>140.24</v>
      </c>
      <c r="Q115">
        <v>453.17</v>
      </c>
      <c r="R115">
        <v>37.03</v>
      </c>
      <c r="S115">
        <v>28.65</v>
      </c>
      <c r="T115">
        <v>3478.9</v>
      </c>
      <c r="U115">
        <v>0.77</v>
      </c>
      <c r="V115">
        <v>0.91</v>
      </c>
      <c r="W115">
        <v>0.09</v>
      </c>
      <c r="X115">
        <v>0.2</v>
      </c>
      <c r="Y115">
        <v>1</v>
      </c>
      <c r="Z115">
        <v>10</v>
      </c>
    </row>
    <row r="116" spans="1:26">
      <c r="A116">
        <v>56</v>
      </c>
      <c r="B116">
        <v>140</v>
      </c>
      <c r="C116" t="s">
        <v>26</v>
      </c>
      <c r="D116">
        <v>8.1746</v>
      </c>
      <c r="E116">
        <v>12.23</v>
      </c>
      <c r="F116">
        <v>8.91</v>
      </c>
      <c r="G116">
        <v>66.86</v>
      </c>
      <c r="H116">
        <v>0.88</v>
      </c>
      <c r="I116">
        <v>8</v>
      </c>
      <c r="J116">
        <v>302.39</v>
      </c>
      <c r="K116">
        <v>60.56</v>
      </c>
      <c r="L116">
        <v>15</v>
      </c>
      <c r="M116">
        <v>6</v>
      </c>
      <c r="N116">
        <v>86.84</v>
      </c>
      <c r="O116">
        <v>37529.55</v>
      </c>
      <c r="P116">
        <v>139.77</v>
      </c>
      <c r="Q116">
        <v>453.18</v>
      </c>
      <c r="R116">
        <v>36.86</v>
      </c>
      <c r="S116">
        <v>28.65</v>
      </c>
      <c r="T116">
        <v>3396.63</v>
      </c>
      <c r="U116">
        <v>0.78</v>
      </c>
      <c r="V116">
        <v>0.91</v>
      </c>
      <c r="W116">
        <v>0.09</v>
      </c>
      <c r="X116">
        <v>0.19</v>
      </c>
      <c r="Y116">
        <v>1</v>
      </c>
      <c r="Z116">
        <v>10</v>
      </c>
    </row>
    <row r="117" spans="1:26">
      <c r="A117">
        <v>57</v>
      </c>
      <c r="B117">
        <v>140</v>
      </c>
      <c r="C117" t="s">
        <v>26</v>
      </c>
      <c r="D117">
        <v>8.177199999999999</v>
      </c>
      <c r="E117">
        <v>12.23</v>
      </c>
      <c r="F117">
        <v>8.91</v>
      </c>
      <c r="G117">
        <v>66.83</v>
      </c>
      <c r="H117">
        <v>0.9</v>
      </c>
      <c r="I117">
        <v>8</v>
      </c>
      <c r="J117">
        <v>302.92</v>
      </c>
      <c r="K117">
        <v>60.56</v>
      </c>
      <c r="L117">
        <v>15.25</v>
      </c>
      <c r="M117">
        <v>6</v>
      </c>
      <c r="N117">
        <v>87.12</v>
      </c>
      <c r="O117">
        <v>37595</v>
      </c>
      <c r="P117">
        <v>139.9</v>
      </c>
      <c r="Q117">
        <v>453.17</v>
      </c>
      <c r="R117">
        <v>36.76</v>
      </c>
      <c r="S117">
        <v>28.65</v>
      </c>
      <c r="T117">
        <v>3347.15</v>
      </c>
      <c r="U117">
        <v>0.78</v>
      </c>
      <c r="V117">
        <v>0.91</v>
      </c>
      <c r="W117">
        <v>0.09</v>
      </c>
      <c r="X117">
        <v>0.19</v>
      </c>
      <c r="Y117">
        <v>1</v>
      </c>
      <c r="Z117">
        <v>10</v>
      </c>
    </row>
    <row r="118" spans="1:26">
      <c r="A118">
        <v>58</v>
      </c>
      <c r="B118">
        <v>140</v>
      </c>
      <c r="C118" t="s">
        <v>26</v>
      </c>
      <c r="D118">
        <v>8.1921</v>
      </c>
      <c r="E118">
        <v>12.21</v>
      </c>
      <c r="F118">
        <v>8.890000000000001</v>
      </c>
      <c r="G118">
        <v>66.66</v>
      </c>
      <c r="H118">
        <v>0.91</v>
      </c>
      <c r="I118">
        <v>8</v>
      </c>
      <c r="J118">
        <v>303.46</v>
      </c>
      <c r="K118">
        <v>60.56</v>
      </c>
      <c r="L118">
        <v>15.5</v>
      </c>
      <c r="M118">
        <v>6</v>
      </c>
      <c r="N118">
        <v>87.40000000000001</v>
      </c>
      <c r="O118">
        <v>37660.57</v>
      </c>
      <c r="P118">
        <v>139.06</v>
      </c>
      <c r="Q118">
        <v>453.17</v>
      </c>
      <c r="R118">
        <v>35.83</v>
      </c>
      <c r="S118">
        <v>28.65</v>
      </c>
      <c r="T118">
        <v>2879.12</v>
      </c>
      <c r="U118">
        <v>0.8</v>
      </c>
      <c r="V118">
        <v>0.91</v>
      </c>
      <c r="W118">
        <v>0.1</v>
      </c>
      <c r="X118">
        <v>0.17</v>
      </c>
      <c r="Y118">
        <v>1</v>
      </c>
      <c r="Z118">
        <v>10</v>
      </c>
    </row>
    <row r="119" spans="1:26">
      <c r="A119">
        <v>59</v>
      </c>
      <c r="B119">
        <v>140</v>
      </c>
      <c r="C119" t="s">
        <v>26</v>
      </c>
      <c r="D119">
        <v>8.2027</v>
      </c>
      <c r="E119">
        <v>12.19</v>
      </c>
      <c r="F119">
        <v>8.869999999999999</v>
      </c>
      <c r="G119">
        <v>66.54000000000001</v>
      </c>
      <c r="H119">
        <v>0.92</v>
      </c>
      <c r="I119">
        <v>8</v>
      </c>
      <c r="J119">
        <v>303.99</v>
      </c>
      <c r="K119">
        <v>60.56</v>
      </c>
      <c r="L119">
        <v>15.75</v>
      </c>
      <c r="M119">
        <v>6</v>
      </c>
      <c r="N119">
        <v>87.68000000000001</v>
      </c>
      <c r="O119">
        <v>37726.27</v>
      </c>
      <c r="P119">
        <v>138.61</v>
      </c>
      <c r="Q119">
        <v>453.22</v>
      </c>
      <c r="R119">
        <v>35.54</v>
      </c>
      <c r="S119">
        <v>28.65</v>
      </c>
      <c r="T119">
        <v>2737.4</v>
      </c>
      <c r="U119">
        <v>0.8100000000000001</v>
      </c>
      <c r="V119">
        <v>0.92</v>
      </c>
      <c r="W119">
        <v>0.09</v>
      </c>
      <c r="X119">
        <v>0.15</v>
      </c>
      <c r="Y119">
        <v>1</v>
      </c>
      <c r="Z119">
        <v>10</v>
      </c>
    </row>
    <row r="120" spans="1:26">
      <c r="A120">
        <v>60</v>
      </c>
      <c r="B120">
        <v>140</v>
      </c>
      <c r="C120" t="s">
        <v>26</v>
      </c>
      <c r="D120">
        <v>8.173299999999999</v>
      </c>
      <c r="E120">
        <v>12.24</v>
      </c>
      <c r="F120">
        <v>8.92</v>
      </c>
      <c r="G120">
        <v>66.87</v>
      </c>
      <c r="H120">
        <v>0.9399999999999999</v>
      </c>
      <c r="I120">
        <v>8</v>
      </c>
      <c r="J120">
        <v>304.52</v>
      </c>
      <c r="K120">
        <v>60.56</v>
      </c>
      <c r="L120">
        <v>16</v>
      </c>
      <c r="M120">
        <v>6</v>
      </c>
      <c r="N120">
        <v>87.97</v>
      </c>
      <c r="O120">
        <v>37792.08</v>
      </c>
      <c r="P120">
        <v>138.86</v>
      </c>
      <c r="Q120">
        <v>453.19</v>
      </c>
      <c r="R120">
        <v>37.07</v>
      </c>
      <c r="S120">
        <v>28.65</v>
      </c>
      <c r="T120">
        <v>3498.25</v>
      </c>
      <c r="U120">
        <v>0.77</v>
      </c>
      <c r="V120">
        <v>0.91</v>
      </c>
      <c r="W120">
        <v>0.09</v>
      </c>
      <c r="X120">
        <v>0.2</v>
      </c>
      <c r="Y120">
        <v>1</v>
      </c>
      <c r="Z120">
        <v>10</v>
      </c>
    </row>
    <row r="121" spans="1:26">
      <c r="A121">
        <v>61</v>
      </c>
      <c r="B121">
        <v>140</v>
      </c>
      <c r="C121" t="s">
        <v>26</v>
      </c>
      <c r="D121">
        <v>8.1568</v>
      </c>
      <c r="E121">
        <v>12.26</v>
      </c>
      <c r="F121">
        <v>8.94</v>
      </c>
      <c r="G121">
        <v>67.06</v>
      </c>
      <c r="H121">
        <v>0.95</v>
      </c>
      <c r="I121">
        <v>8</v>
      </c>
      <c r="J121">
        <v>305.06</v>
      </c>
      <c r="K121">
        <v>60.56</v>
      </c>
      <c r="L121">
        <v>16.25</v>
      </c>
      <c r="M121">
        <v>6</v>
      </c>
      <c r="N121">
        <v>88.25</v>
      </c>
      <c r="O121">
        <v>37858.02</v>
      </c>
      <c r="P121">
        <v>139.01</v>
      </c>
      <c r="Q121">
        <v>453.17</v>
      </c>
      <c r="R121">
        <v>37.9</v>
      </c>
      <c r="S121">
        <v>28.65</v>
      </c>
      <c r="T121">
        <v>3914.8</v>
      </c>
      <c r="U121">
        <v>0.76</v>
      </c>
      <c r="V121">
        <v>0.91</v>
      </c>
      <c r="W121">
        <v>0.09</v>
      </c>
      <c r="X121">
        <v>0.22</v>
      </c>
      <c r="Y121">
        <v>1</v>
      </c>
      <c r="Z121">
        <v>10</v>
      </c>
    </row>
    <row r="122" spans="1:26">
      <c r="A122">
        <v>62</v>
      </c>
      <c r="B122">
        <v>140</v>
      </c>
      <c r="C122" t="s">
        <v>26</v>
      </c>
      <c r="D122">
        <v>8.2227</v>
      </c>
      <c r="E122">
        <v>12.16</v>
      </c>
      <c r="F122">
        <v>8.890000000000001</v>
      </c>
      <c r="G122">
        <v>76.23999999999999</v>
      </c>
      <c r="H122">
        <v>0.96</v>
      </c>
      <c r="I122">
        <v>7</v>
      </c>
      <c r="J122">
        <v>305.59</v>
      </c>
      <c r="K122">
        <v>60.56</v>
      </c>
      <c r="L122">
        <v>16.5</v>
      </c>
      <c r="M122">
        <v>5</v>
      </c>
      <c r="N122">
        <v>88.54000000000001</v>
      </c>
      <c r="O122">
        <v>37924.08</v>
      </c>
      <c r="P122">
        <v>138.08</v>
      </c>
      <c r="Q122">
        <v>453.17</v>
      </c>
      <c r="R122">
        <v>36.27</v>
      </c>
      <c r="S122">
        <v>28.65</v>
      </c>
      <c r="T122">
        <v>3107.42</v>
      </c>
      <c r="U122">
        <v>0.79</v>
      </c>
      <c r="V122">
        <v>0.91</v>
      </c>
      <c r="W122">
        <v>0.09</v>
      </c>
      <c r="X122">
        <v>0.17</v>
      </c>
      <c r="Y122">
        <v>1</v>
      </c>
      <c r="Z122">
        <v>10</v>
      </c>
    </row>
    <row r="123" spans="1:26">
      <c r="A123">
        <v>63</v>
      </c>
      <c r="B123">
        <v>140</v>
      </c>
      <c r="C123" t="s">
        <v>26</v>
      </c>
      <c r="D123">
        <v>8.226699999999999</v>
      </c>
      <c r="E123">
        <v>12.16</v>
      </c>
      <c r="F123">
        <v>8.890000000000001</v>
      </c>
      <c r="G123">
        <v>76.19</v>
      </c>
      <c r="H123">
        <v>0.97</v>
      </c>
      <c r="I123">
        <v>7</v>
      </c>
      <c r="J123">
        <v>306.13</v>
      </c>
      <c r="K123">
        <v>60.56</v>
      </c>
      <c r="L123">
        <v>16.75</v>
      </c>
      <c r="M123">
        <v>5</v>
      </c>
      <c r="N123">
        <v>88.83</v>
      </c>
      <c r="O123">
        <v>37990.27</v>
      </c>
      <c r="P123">
        <v>137.94</v>
      </c>
      <c r="Q123">
        <v>453.17</v>
      </c>
      <c r="R123">
        <v>36.14</v>
      </c>
      <c r="S123">
        <v>28.65</v>
      </c>
      <c r="T123">
        <v>3042.13</v>
      </c>
      <c r="U123">
        <v>0.79</v>
      </c>
      <c r="V123">
        <v>0.91</v>
      </c>
      <c r="W123">
        <v>0.09</v>
      </c>
      <c r="X123">
        <v>0.17</v>
      </c>
      <c r="Y123">
        <v>1</v>
      </c>
      <c r="Z123">
        <v>10</v>
      </c>
    </row>
    <row r="124" spans="1:26">
      <c r="A124">
        <v>64</v>
      </c>
      <c r="B124">
        <v>140</v>
      </c>
      <c r="C124" t="s">
        <v>26</v>
      </c>
      <c r="D124">
        <v>8.226100000000001</v>
      </c>
      <c r="E124">
        <v>12.16</v>
      </c>
      <c r="F124">
        <v>8.890000000000001</v>
      </c>
      <c r="G124">
        <v>76.2</v>
      </c>
      <c r="H124">
        <v>0.99</v>
      </c>
      <c r="I124">
        <v>7</v>
      </c>
      <c r="J124">
        <v>306.67</v>
      </c>
      <c r="K124">
        <v>60.56</v>
      </c>
      <c r="L124">
        <v>17</v>
      </c>
      <c r="M124">
        <v>5</v>
      </c>
      <c r="N124">
        <v>89.11</v>
      </c>
      <c r="O124">
        <v>38056.58</v>
      </c>
      <c r="P124">
        <v>138.03</v>
      </c>
      <c r="Q124">
        <v>453.17</v>
      </c>
      <c r="R124">
        <v>36.18</v>
      </c>
      <c r="S124">
        <v>28.65</v>
      </c>
      <c r="T124">
        <v>3057.69</v>
      </c>
      <c r="U124">
        <v>0.79</v>
      </c>
      <c r="V124">
        <v>0.91</v>
      </c>
      <c r="W124">
        <v>0.09</v>
      </c>
      <c r="X124">
        <v>0.17</v>
      </c>
      <c r="Y124">
        <v>1</v>
      </c>
      <c r="Z124">
        <v>10</v>
      </c>
    </row>
    <row r="125" spans="1:26">
      <c r="A125">
        <v>65</v>
      </c>
      <c r="B125">
        <v>140</v>
      </c>
      <c r="C125" t="s">
        <v>26</v>
      </c>
      <c r="D125">
        <v>8.228</v>
      </c>
      <c r="E125">
        <v>12.15</v>
      </c>
      <c r="F125">
        <v>8.890000000000001</v>
      </c>
      <c r="G125">
        <v>76.17</v>
      </c>
      <c r="H125">
        <v>1</v>
      </c>
      <c r="I125">
        <v>7</v>
      </c>
      <c r="J125">
        <v>307.21</v>
      </c>
      <c r="K125">
        <v>60.56</v>
      </c>
      <c r="L125">
        <v>17.25</v>
      </c>
      <c r="M125">
        <v>5</v>
      </c>
      <c r="N125">
        <v>89.40000000000001</v>
      </c>
      <c r="O125">
        <v>38123.01</v>
      </c>
      <c r="P125">
        <v>138.02</v>
      </c>
      <c r="Q125">
        <v>453.18</v>
      </c>
      <c r="R125">
        <v>36.07</v>
      </c>
      <c r="S125">
        <v>28.65</v>
      </c>
      <c r="T125">
        <v>3003.62</v>
      </c>
      <c r="U125">
        <v>0.79</v>
      </c>
      <c r="V125">
        <v>0.91</v>
      </c>
      <c r="W125">
        <v>0.09</v>
      </c>
      <c r="X125">
        <v>0.17</v>
      </c>
      <c r="Y125">
        <v>1</v>
      </c>
      <c r="Z125">
        <v>10</v>
      </c>
    </row>
    <row r="126" spans="1:26">
      <c r="A126">
        <v>66</v>
      </c>
      <c r="B126">
        <v>140</v>
      </c>
      <c r="C126" t="s">
        <v>26</v>
      </c>
      <c r="D126">
        <v>8.2186</v>
      </c>
      <c r="E126">
        <v>12.17</v>
      </c>
      <c r="F126">
        <v>8.9</v>
      </c>
      <c r="G126">
        <v>76.29000000000001</v>
      </c>
      <c r="H126">
        <v>1.01</v>
      </c>
      <c r="I126">
        <v>7</v>
      </c>
      <c r="J126">
        <v>307.75</v>
      </c>
      <c r="K126">
        <v>60.56</v>
      </c>
      <c r="L126">
        <v>17.5</v>
      </c>
      <c r="M126">
        <v>5</v>
      </c>
      <c r="N126">
        <v>89.69</v>
      </c>
      <c r="O126">
        <v>38189.58</v>
      </c>
      <c r="P126">
        <v>138</v>
      </c>
      <c r="Q126">
        <v>453.18</v>
      </c>
      <c r="R126">
        <v>36.51</v>
      </c>
      <c r="S126">
        <v>28.65</v>
      </c>
      <c r="T126">
        <v>3226.59</v>
      </c>
      <c r="U126">
        <v>0.78</v>
      </c>
      <c r="V126">
        <v>0.91</v>
      </c>
      <c r="W126">
        <v>0.09</v>
      </c>
      <c r="X126">
        <v>0.18</v>
      </c>
      <c r="Y126">
        <v>1</v>
      </c>
      <c r="Z126">
        <v>10</v>
      </c>
    </row>
    <row r="127" spans="1:26">
      <c r="A127">
        <v>67</v>
      </c>
      <c r="B127">
        <v>140</v>
      </c>
      <c r="C127" t="s">
        <v>26</v>
      </c>
      <c r="D127">
        <v>8.228899999999999</v>
      </c>
      <c r="E127">
        <v>12.15</v>
      </c>
      <c r="F127">
        <v>8.890000000000001</v>
      </c>
      <c r="G127">
        <v>76.16</v>
      </c>
      <c r="H127">
        <v>1.03</v>
      </c>
      <c r="I127">
        <v>7</v>
      </c>
      <c r="J127">
        <v>308.29</v>
      </c>
      <c r="K127">
        <v>60.56</v>
      </c>
      <c r="L127">
        <v>17.75</v>
      </c>
      <c r="M127">
        <v>5</v>
      </c>
      <c r="N127">
        <v>89.98</v>
      </c>
      <c r="O127">
        <v>38256.26</v>
      </c>
      <c r="P127">
        <v>137.33</v>
      </c>
      <c r="Q127">
        <v>453.17</v>
      </c>
      <c r="R127">
        <v>35.95</v>
      </c>
      <c r="S127">
        <v>28.65</v>
      </c>
      <c r="T127">
        <v>2946.2</v>
      </c>
      <c r="U127">
        <v>0.8</v>
      </c>
      <c r="V127">
        <v>0.91</v>
      </c>
      <c r="W127">
        <v>0.09</v>
      </c>
      <c r="X127">
        <v>0.17</v>
      </c>
      <c r="Y127">
        <v>1</v>
      </c>
      <c r="Z127">
        <v>10</v>
      </c>
    </row>
    <row r="128" spans="1:26">
      <c r="A128">
        <v>68</v>
      </c>
      <c r="B128">
        <v>140</v>
      </c>
      <c r="C128" t="s">
        <v>26</v>
      </c>
      <c r="D128">
        <v>8.225899999999999</v>
      </c>
      <c r="E128">
        <v>12.16</v>
      </c>
      <c r="F128">
        <v>8.890000000000001</v>
      </c>
      <c r="G128">
        <v>76.2</v>
      </c>
      <c r="H128">
        <v>1.04</v>
      </c>
      <c r="I128">
        <v>7</v>
      </c>
      <c r="J128">
        <v>308.83</v>
      </c>
      <c r="K128">
        <v>60.56</v>
      </c>
      <c r="L128">
        <v>18</v>
      </c>
      <c r="M128">
        <v>5</v>
      </c>
      <c r="N128">
        <v>90.27</v>
      </c>
      <c r="O128">
        <v>38323.08</v>
      </c>
      <c r="P128">
        <v>137.37</v>
      </c>
      <c r="Q128">
        <v>453.18</v>
      </c>
      <c r="R128">
        <v>36.15</v>
      </c>
      <c r="S128">
        <v>28.65</v>
      </c>
      <c r="T128">
        <v>3046.47</v>
      </c>
      <c r="U128">
        <v>0.79</v>
      </c>
      <c r="V128">
        <v>0.91</v>
      </c>
      <c r="W128">
        <v>0.09</v>
      </c>
      <c r="X128">
        <v>0.17</v>
      </c>
      <c r="Y128">
        <v>1</v>
      </c>
      <c r="Z128">
        <v>10</v>
      </c>
    </row>
    <row r="129" spans="1:26">
      <c r="A129">
        <v>69</v>
      </c>
      <c r="B129">
        <v>140</v>
      </c>
      <c r="C129" t="s">
        <v>26</v>
      </c>
      <c r="D129">
        <v>8.218999999999999</v>
      </c>
      <c r="E129">
        <v>12.17</v>
      </c>
      <c r="F129">
        <v>8.9</v>
      </c>
      <c r="G129">
        <v>76.29000000000001</v>
      </c>
      <c r="H129">
        <v>1.05</v>
      </c>
      <c r="I129">
        <v>7</v>
      </c>
      <c r="J129">
        <v>309.37</v>
      </c>
      <c r="K129">
        <v>60.56</v>
      </c>
      <c r="L129">
        <v>18.25</v>
      </c>
      <c r="M129">
        <v>5</v>
      </c>
      <c r="N129">
        <v>90.56999999999999</v>
      </c>
      <c r="O129">
        <v>38390.02</v>
      </c>
      <c r="P129">
        <v>137.28</v>
      </c>
      <c r="Q129">
        <v>453.17</v>
      </c>
      <c r="R129">
        <v>36.5</v>
      </c>
      <c r="S129">
        <v>28.65</v>
      </c>
      <c r="T129">
        <v>3222.31</v>
      </c>
      <c r="U129">
        <v>0.78</v>
      </c>
      <c r="V129">
        <v>0.91</v>
      </c>
      <c r="W129">
        <v>0.09</v>
      </c>
      <c r="X129">
        <v>0.18</v>
      </c>
      <c r="Y129">
        <v>1</v>
      </c>
      <c r="Z129">
        <v>10</v>
      </c>
    </row>
    <row r="130" spans="1:26">
      <c r="A130">
        <v>70</v>
      </c>
      <c r="B130">
        <v>140</v>
      </c>
      <c r="C130" t="s">
        <v>26</v>
      </c>
      <c r="D130">
        <v>8.227600000000001</v>
      </c>
      <c r="E130">
        <v>12.15</v>
      </c>
      <c r="F130">
        <v>8.890000000000001</v>
      </c>
      <c r="G130">
        <v>76.18000000000001</v>
      </c>
      <c r="H130">
        <v>1.06</v>
      </c>
      <c r="I130">
        <v>7</v>
      </c>
      <c r="J130">
        <v>309.91</v>
      </c>
      <c r="K130">
        <v>60.56</v>
      </c>
      <c r="L130">
        <v>18.5</v>
      </c>
      <c r="M130">
        <v>5</v>
      </c>
      <c r="N130">
        <v>90.86</v>
      </c>
      <c r="O130">
        <v>38457.09</v>
      </c>
      <c r="P130">
        <v>136.28</v>
      </c>
      <c r="Q130">
        <v>453.17</v>
      </c>
      <c r="R130">
        <v>36</v>
      </c>
      <c r="S130">
        <v>28.65</v>
      </c>
      <c r="T130">
        <v>2969.74</v>
      </c>
      <c r="U130">
        <v>0.8</v>
      </c>
      <c r="V130">
        <v>0.91</v>
      </c>
      <c r="W130">
        <v>0.09</v>
      </c>
      <c r="X130">
        <v>0.17</v>
      </c>
      <c r="Y130">
        <v>1</v>
      </c>
      <c r="Z130">
        <v>10</v>
      </c>
    </row>
    <row r="131" spans="1:26">
      <c r="A131">
        <v>71</v>
      </c>
      <c r="B131">
        <v>140</v>
      </c>
      <c r="C131" t="s">
        <v>26</v>
      </c>
      <c r="D131">
        <v>8.2333</v>
      </c>
      <c r="E131">
        <v>12.15</v>
      </c>
      <c r="F131">
        <v>8.880000000000001</v>
      </c>
      <c r="G131">
        <v>76.11</v>
      </c>
      <c r="H131">
        <v>1.08</v>
      </c>
      <c r="I131">
        <v>7</v>
      </c>
      <c r="J131">
        <v>310.46</v>
      </c>
      <c r="K131">
        <v>60.56</v>
      </c>
      <c r="L131">
        <v>18.75</v>
      </c>
      <c r="M131">
        <v>5</v>
      </c>
      <c r="N131">
        <v>91.16</v>
      </c>
      <c r="O131">
        <v>38524.29</v>
      </c>
      <c r="P131">
        <v>135.29</v>
      </c>
      <c r="Q131">
        <v>453.17</v>
      </c>
      <c r="R131">
        <v>35.7</v>
      </c>
      <c r="S131">
        <v>28.65</v>
      </c>
      <c r="T131">
        <v>2818.6</v>
      </c>
      <c r="U131">
        <v>0.8</v>
      </c>
      <c r="V131">
        <v>0.92</v>
      </c>
      <c r="W131">
        <v>0.09</v>
      </c>
      <c r="X131">
        <v>0.16</v>
      </c>
      <c r="Y131">
        <v>1</v>
      </c>
      <c r="Z131">
        <v>10</v>
      </c>
    </row>
    <row r="132" spans="1:26">
      <c r="A132">
        <v>72</v>
      </c>
      <c r="B132">
        <v>140</v>
      </c>
      <c r="C132" t="s">
        <v>26</v>
      </c>
      <c r="D132">
        <v>8.2486</v>
      </c>
      <c r="E132">
        <v>12.12</v>
      </c>
      <c r="F132">
        <v>8.859999999999999</v>
      </c>
      <c r="G132">
        <v>75.91</v>
      </c>
      <c r="H132">
        <v>1.09</v>
      </c>
      <c r="I132">
        <v>7</v>
      </c>
      <c r="J132">
        <v>311.01</v>
      </c>
      <c r="K132">
        <v>60.56</v>
      </c>
      <c r="L132">
        <v>19</v>
      </c>
      <c r="M132">
        <v>5</v>
      </c>
      <c r="N132">
        <v>91.45</v>
      </c>
      <c r="O132">
        <v>38591.62</v>
      </c>
      <c r="P132">
        <v>134.45</v>
      </c>
      <c r="Q132">
        <v>453.17</v>
      </c>
      <c r="R132">
        <v>34.97</v>
      </c>
      <c r="S132">
        <v>28.65</v>
      </c>
      <c r="T132">
        <v>2456.37</v>
      </c>
      <c r="U132">
        <v>0.82</v>
      </c>
      <c r="V132">
        <v>0.92</v>
      </c>
      <c r="W132">
        <v>0.09</v>
      </c>
      <c r="X132">
        <v>0.14</v>
      </c>
      <c r="Y132">
        <v>1</v>
      </c>
      <c r="Z132">
        <v>10</v>
      </c>
    </row>
    <row r="133" spans="1:26">
      <c r="A133">
        <v>73</v>
      </c>
      <c r="B133">
        <v>140</v>
      </c>
      <c r="C133" t="s">
        <v>26</v>
      </c>
      <c r="D133">
        <v>8.2995</v>
      </c>
      <c r="E133">
        <v>12.05</v>
      </c>
      <c r="F133">
        <v>8.83</v>
      </c>
      <c r="G133">
        <v>88.34</v>
      </c>
      <c r="H133">
        <v>1.1</v>
      </c>
      <c r="I133">
        <v>6</v>
      </c>
      <c r="J133">
        <v>311.55</v>
      </c>
      <c r="K133">
        <v>60.56</v>
      </c>
      <c r="L133">
        <v>19.25</v>
      </c>
      <c r="M133">
        <v>4</v>
      </c>
      <c r="N133">
        <v>91.75</v>
      </c>
      <c r="O133">
        <v>38659.08</v>
      </c>
      <c r="P133">
        <v>133.76</v>
      </c>
      <c r="Q133">
        <v>453.17</v>
      </c>
      <c r="R133">
        <v>34.31</v>
      </c>
      <c r="S133">
        <v>28.65</v>
      </c>
      <c r="T133">
        <v>2132.09</v>
      </c>
      <c r="U133">
        <v>0.83</v>
      </c>
      <c r="V133">
        <v>0.92</v>
      </c>
      <c r="W133">
        <v>0.09</v>
      </c>
      <c r="X133">
        <v>0.11</v>
      </c>
      <c r="Y133">
        <v>1</v>
      </c>
      <c r="Z133">
        <v>10</v>
      </c>
    </row>
    <row r="134" spans="1:26">
      <c r="A134">
        <v>74</v>
      </c>
      <c r="B134">
        <v>140</v>
      </c>
      <c r="C134" t="s">
        <v>26</v>
      </c>
      <c r="D134">
        <v>8.277200000000001</v>
      </c>
      <c r="E134">
        <v>12.08</v>
      </c>
      <c r="F134">
        <v>8.869999999999999</v>
      </c>
      <c r="G134">
        <v>88.67</v>
      </c>
      <c r="H134">
        <v>1.11</v>
      </c>
      <c r="I134">
        <v>6</v>
      </c>
      <c r="J134">
        <v>312.1</v>
      </c>
      <c r="K134">
        <v>60.56</v>
      </c>
      <c r="L134">
        <v>19.5</v>
      </c>
      <c r="M134">
        <v>4</v>
      </c>
      <c r="N134">
        <v>92.05</v>
      </c>
      <c r="O134">
        <v>38726.8</v>
      </c>
      <c r="P134">
        <v>134.23</v>
      </c>
      <c r="Q134">
        <v>453.2</v>
      </c>
      <c r="R134">
        <v>35.48</v>
      </c>
      <c r="S134">
        <v>28.65</v>
      </c>
      <c r="T134">
        <v>2717.36</v>
      </c>
      <c r="U134">
        <v>0.8100000000000001</v>
      </c>
      <c r="V134">
        <v>0.92</v>
      </c>
      <c r="W134">
        <v>0.09</v>
      </c>
      <c r="X134">
        <v>0.15</v>
      </c>
      <c r="Y134">
        <v>1</v>
      </c>
      <c r="Z134">
        <v>10</v>
      </c>
    </row>
    <row r="135" spans="1:26">
      <c r="A135">
        <v>75</v>
      </c>
      <c r="B135">
        <v>140</v>
      </c>
      <c r="C135" t="s">
        <v>26</v>
      </c>
      <c r="D135">
        <v>8.276999999999999</v>
      </c>
      <c r="E135">
        <v>12.08</v>
      </c>
      <c r="F135">
        <v>8.869999999999999</v>
      </c>
      <c r="G135">
        <v>88.67</v>
      </c>
      <c r="H135">
        <v>1.13</v>
      </c>
      <c r="I135">
        <v>6</v>
      </c>
      <c r="J135">
        <v>312.65</v>
      </c>
      <c r="K135">
        <v>60.56</v>
      </c>
      <c r="L135">
        <v>19.75</v>
      </c>
      <c r="M135">
        <v>4</v>
      </c>
      <c r="N135">
        <v>92.34999999999999</v>
      </c>
      <c r="O135">
        <v>38794.53</v>
      </c>
      <c r="P135">
        <v>134.19</v>
      </c>
      <c r="Q135">
        <v>453.18</v>
      </c>
      <c r="R135">
        <v>35.42</v>
      </c>
      <c r="S135">
        <v>28.65</v>
      </c>
      <c r="T135">
        <v>2687.2</v>
      </c>
      <c r="U135">
        <v>0.8100000000000001</v>
      </c>
      <c r="V135">
        <v>0.92</v>
      </c>
      <c r="W135">
        <v>0.09</v>
      </c>
      <c r="X135">
        <v>0.15</v>
      </c>
      <c r="Y135">
        <v>1</v>
      </c>
      <c r="Z135">
        <v>10</v>
      </c>
    </row>
    <row r="136" spans="1:26">
      <c r="A136">
        <v>76</v>
      </c>
      <c r="B136">
        <v>140</v>
      </c>
      <c r="C136" t="s">
        <v>26</v>
      </c>
      <c r="D136">
        <v>8.286099999999999</v>
      </c>
      <c r="E136">
        <v>12.07</v>
      </c>
      <c r="F136">
        <v>8.85</v>
      </c>
      <c r="G136">
        <v>88.54000000000001</v>
      </c>
      <c r="H136">
        <v>1.14</v>
      </c>
      <c r="I136">
        <v>6</v>
      </c>
      <c r="J136">
        <v>313.2</v>
      </c>
      <c r="K136">
        <v>60.56</v>
      </c>
      <c r="L136">
        <v>20</v>
      </c>
      <c r="M136">
        <v>4</v>
      </c>
      <c r="N136">
        <v>92.65000000000001</v>
      </c>
      <c r="O136">
        <v>38862.4</v>
      </c>
      <c r="P136">
        <v>134.16</v>
      </c>
      <c r="Q136">
        <v>453.17</v>
      </c>
      <c r="R136">
        <v>34.95</v>
      </c>
      <c r="S136">
        <v>28.65</v>
      </c>
      <c r="T136">
        <v>2448.64</v>
      </c>
      <c r="U136">
        <v>0.82</v>
      </c>
      <c r="V136">
        <v>0.92</v>
      </c>
      <c r="W136">
        <v>0.09</v>
      </c>
      <c r="X136">
        <v>0.13</v>
      </c>
      <c r="Y136">
        <v>1</v>
      </c>
      <c r="Z136">
        <v>10</v>
      </c>
    </row>
    <row r="137" spans="1:26">
      <c r="A137">
        <v>77</v>
      </c>
      <c r="B137">
        <v>140</v>
      </c>
      <c r="C137" t="s">
        <v>26</v>
      </c>
      <c r="D137">
        <v>8.279999999999999</v>
      </c>
      <c r="E137">
        <v>12.08</v>
      </c>
      <c r="F137">
        <v>8.859999999999999</v>
      </c>
      <c r="G137">
        <v>88.63</v>
      </c>
      <c r="H137">
        <v>1.15</v>
      </c>
      <c r="I137">
        <v>6</v>
      </c>
      <c r="J137">
        <v>313.75</v>
      </c>
      <c r="K137">
        <v>60.56</v>
      </c>
      <c r="L137">
        <v>20.25</v>
      </c>
      <c r="M137">
        <v>4</v>
      </c>
      <c r="N137">
        <v>92.95</v>
      </c>
      <c r="O137">
        <v>38930.39</v>
      </c>
      <c r="P137">
        <v>133.94</v>
      </c>
      <c r="Q137">
        <v>453.17</v>
      </c>
      <c r="R137">
        <v>35.33</v>
      </c>
      <c r="S137">
        <v>28.65</v>
      </c>
      <c r="T137">
        <v>2638.14</v>
      </c>
      <c r="U137">
        <v>0.8100000000000001</v>
      </c>
      <c r="V137">
        <v>0.92</v>
      </c>
      <c r="W137">
        <v>0.09</v>
      </c>
      <c r="X137">
        <v>0.14</v>
      </c>
      <c r="Y137">
        <v>1</v>
      </c>
      <c r="Z137">
        <v>10</v>
      </c>
    </row>
    <row r="138" spans="1:26">
      <c r="A138">
        <v>78</v>
      </c>
      <c r="B138">
        <v>140</v>
      </c>
      <c r="C138" t="s">
        <v>26</v>
      </c>
      <c r="D138">
        <v>8.2804</v>
      </c>
      <c r="E138">
        <v>12.08</v>
      </c>
      <c r="F138">
        <v>8.859999999999999</v>
      </c>
      <c r="G138">
        <v>88.62</v>
      </c>
      <c r="H138">
        <v>1.16</v>
      </c>
      <c r="I138">
        <v>6</v>
      </c>
      <c r="J138">
        <v>314.3</v>
      </c>
      <c r="K138">
        <v>60.56</v>
      </c>
      <c r="L138">
        <v>20.5</v>
      </c>
      <c r="M138">
        <v>4</v>
      </c>
      <c r="N138">
        <v>93.25</v>
      </c>
      <c r="O138">
        <v>38998.53</v>
      </c>
      <c r="P138">
        <v>133.77</v>
      </c>
      <c r="Q138">
        <v>453.17</v>
      </c>
      <c r="R138">
        <v>35.25</v>
      </c>
      <c r="S138">
        <v>28.65</v>
      </c>
      <c r="T138">
        <v>2599.73</v>
      </c>
      <c r="U138">
        <v>0.8100000000000001</v>
      </c>
      <c r="V138">
        <v>0.92</v>
      </c>
      <c r="W138">
        <v>0.09</v>
      </c>
      <c r="X138">
        <v>0.14</v>
      </c>
      <c r="Y138">
        <v>1</v>
      </c>
      <c r="Z138">
        <v>10</v>
      </c>
    </row>
    <row r="139" spans="1:26">
      <c r="A139">
        <v>79</v>
      </c>
      <c r="B139">
        <v>140</v>
      </c>
      <c r="C139" t="s">
        <v>26</v>
      </c>
      <c r="D139">
        <v>8.279999999999999</v>
      </c>
      <c r="E139">
        <v>12.08</v>
      </c>
      <c r="F139">
        <v>8.859999999999999</v>
      </c>
      <c r="G139">
        <v>88.63</v>
      </c>
      <c r="H139">
        <v>1.17</v>
      </c>
      <c r="I139">
        <v>6</v>
      </c>
      <c r="J139">
        <v>314.86</v>
      </c>
      <c r="K139">
        <v>60.56</v>
      </c>
      <c r="L139">
        <v>20.75</v>
      </c>
      <c r="M139">
        <v>4</v>
      </c>
      <c r="N139">
        <v>93.55</v>
      </c>
      <c r="O139">
        <v>39066.8</v>
      </c>
      <c r="P139">
        <v>133.71</v>
      </c>
      <c r="Q139">
        <v>453.17</v>
      </c>
      <c r="R139">
        <v>35.29</v>
      </c>
      <c r="S139">
        <v>28.65</v>
      </c>
      <c r="T139">
        <v>2619.15</v>
      </c>
      <c r="U139">
        <v>0.8100000000000001</v>
      </c>
      <c r="V139">
        <v>0.92</v>
      </c>
      <c r="W139">
        <v>0.09</v>
      </c>
      <c r="X139">
        <v>0.14</v>
      </c>
      <c r="Y139">
        <v>1</v>
      </c>
      <c r="Z139">
        <v>10</v>
      </c>
    </row>
    <row r="140" spans="1:26">
      <c r="A140">
        <v>80</v>
      </c>
      <c r="B140">
        <v>140</v>
      </c>
      <c r="C140" t="s">
        <v>26</v>
      </c>
      <c r="D140">
        <v>8.2766</v>
      </c>
      <c r="E140">
        <v>12.08</v>
      </c>
      <c r="F140">
        <v>8.869999999999999</v>
      </c>
      <c r="G140">
        <v>88.68000000000001</v>
      </c>
      <c r="H140">
        <v>1.19</v>
      </c>
      <c r="I140">
        <v>6</v>
      </c>
      <c r="J140">
        <v>315.41</v>
      </c>
      <c r="K140">
        <v>60.56</v>
      </c>
      <c r="L140">
        <v>21</v>
      </c>
      <c r="M140">
        <v>4</v>
      </c>
      <c r="N140">
        <v>93.86</v>
      </c>
      <c r="O140">
        <v>39135.2</v>
      </c>
      <c r="P140">
        <v>133.33</v>
      </c>
      <c r="Q140">
        <v>453.17</v>
      </c>
      <c r="R140">
        <v>35.42</v>
      </c>
      <c r="S140">
        <v>28.65</v>
      </c>
      <c r="T140">
        <v>2685.92</v>
      </c>
      <c r="U140">
        <v>0.8100000000000001</v>
      </c>
      <c r="V140">
        <v>0.92</v>
      </c>
      <c r="W140">
        <v>0.09</v>
      </c>
      <c r="X140">
        <v>0.15</v>
      </c>
      <c r="Y140">
        <v>1</v>
      </c>
      <c r="Z140">
        <v>10</v>
      </c>
    </row>
    <row r="141" spans="1:26">
      <c r="A141">
        <v>81</v>
      </c>
      <c r="B141">
        <v>140</v>
      </c>
      <c r="C141" t="s">
        <v>26</v>
      </c>
      <c r="D141">
        <v>8.278499999999999</v>
      </c>
      <c r="E141">
        <v>12.08</v>
      </c>
      <c r="F141">
        <v>8.869999999999999</v>
      </c>
      <c r="G141">
        <v>88.65000000000001</v>
      </c>
      <c r="H141">
        <v>1.2</v>
      </c>
      <c r="I141">
        <v>6</v>
      </c>
      <c r="J141">
        <v>315.97</v>
      </c>
      <c r="K141">
        <v>60.56</v>
      </c>
      <c r="L141">
        <v>21.25</v>
      </c>
      <c r="M141">
        <v>4</v>
      </c>
      <c r="N141">
        <v>94.16</v>
      </c>
      <c r="O141">
        <v>39203.74</v>
      </c>
      <c r="P141">
        <v>133.18</v>
      </c>
      <c r="Q141">
        <v>453.17</v>
      </c>
      <c r="R141">
        <v>35.34</v>
      </c>
      <c r="S141">
        <v>28.65</v>
      </c>
      <c r="T141">
        <v>2645.73</v>
      </c>
      <c r="U141">
        <v>0.8100000000000001</v>
      </c>
      <c r="V141">
        <v>0.92</v>
      </c>
      <c r="W141">
        <v>0.09</v>
      </c>
      <c r="X141">
        <v>0.14</v>
      </c>
      <c r="Y141">
        <v>1</v>
      </c>
      <c r="Z141">
        <v>10</v>
      </c>
    </row>
    <row r="142" spans="1:26">
      <c r="A142">
        <v>82</v>
      </c>
      <c r="B142">
        <v>140</v>
      </c>
      <c r="C142" t="s">
        <v>26</v>
      </c>
      <c r="D142">
        <v>8.282299999999999</v>
      </c>
      <c r="E142">
        <v>12.07</v>
      </c>
      <c r="F142">
        <v>8.859999999999999</v>
      </c>
      <c r="G142">
        <v>88.59</v>
      </c>
      <c r="H142">
        <v>1.21</v>
      </c>
      <c r="I142">
        <v>6</v>
      </c>
      <c r="J142">
        <v>316.53</v>
      </c>
      <c r="K142">
        <v>60.56</v>
      </c>
      <c r="L142">
        <v>21.5</v>
      </c>
      <c r="M142">
        <v>4</v>
      </c>
      <c r="N142">
        <v>94.47</v>
      </c>
      <c r="O142">
        <v>39272.42</v>
      </c>
      <c r="P142">
        <v>132.72</v>
      </c>
      <c r="Q142">
        <v>453.17</v>
      </c>
      <c r="R142">
        <v>35.15</v>
      </c>
      <c r="S142">
        <v>28.65</v>
      </c>
      <c r="T142">
        <v>2548.55</v>
      </c>
      <c r="U142">
        <v>0.82</v>
      </c>
      <c r="V142">
        <v>0.92</v>
      </c>
      <c r="W142">
        <v>0.09</v>
      </c>
      <c r="X142">
        <v>0.14</v>
      </c>
      <c r="Y142">
        <v>1</v>
      </c>
      <c r="Z142">
        <v>10</v>
      </c>
    </row>
    <row r="143" spans="1:26">
      <c r="A143">
        <v>83</v>
      </c>
      <c r="B143">
        <v>140</v>
      </c>
      <c r="C143" t="s">
        <v>26</v>
      </c>
      <c r="D143">
        <v>8.284800000000001</v>
      </c>
      <c r="E143">
        <v>12.07</v>
      </c>
      <c r="F143">
        <v>8.859999999999999</v>
      </c>
      <c r="G143">
        <v>88.56</v>
      </c>
      <c r="H143">
        <v>1.22</v>
      </c>
      <c r="I143">
        <v>6</v>
      </c>
      <c r="J143">
        <v>317.08</v>
      </c>
      <c r="K143">
        <v>60.56</v>
      </c>
      <c r="L143">
        <v>21.75</v>
      </c>
      <c r="M143">
        <v>4</v>
      </c>
      <c r="N143">
        <v>94.78</v>
      </c>
      <c r="O143">
        <v>39341.24</v>
      </c>
      <c r="P143">
        <v>132.27</v>
      </c>
      <c r="Q143">
        <v>453.17</v>
      </c>
      <c r="R143">
        <v>34.94</v>
      </c>
      <c r="S143">
        <v>28.65</v>
      </c>
      <c r="T143">
        <v>2445.66</v>
      </c>
      <c r="U143">
        <v>0.82</v>
      </c>
      <c r="V143">
        <v>0.92</v>
      </c>
      <c r="W143">
        <v>0.09</v>
      </c>
      <c r="X143">
        <v>0.14</v>
      </c>
      <c r="Y143">
        <v>1</v>
      </c>
      <c r="Z143">
        <v>10</v>
      </c>
    </row>
    <row r="144" spans="1:26">
      <c r="A144">
        <v>84</v>
      </c>
      <c r="B144">
        <v>140</v>
      </c>
      <c r="C144" t="s">
        <v>26</v>
      </c>
      <c r="D144">
        <v>8.2997</v>
      </c>
      <c r="E144">
        <v>12.05</v>
      </c>
      <c r="F144">
        <v>8.83</v>
      </c>
      <c r="G144">
        <v>88.34</v>
      </c>
      <c r="H144">
        <v>1.23</v>
      </c>
      <c r="I144">
        <v>6</v>
      </c>
      <c r="J144">
        <v>317.64</v>
      </c>
      <c r="K144">
        <v>60.56</v>
      </c>
      <c r="L144">
        <v>22</v>
      </c>
      <c r="M144">
        <v>4</v>
      </c>
      <c r="N144">
        <v>95.09</v>
      </c>
      <c r="O144">
        <v>39410.2</v>
      </c>
      <c r="P144">
        <v>131.27</v>
      </c>
      <c r="Q144">
        <v>453.18</v>
      </c>
      <c r="R144">
        <v>34.17</v>
      </c>
      <c r="S144">
        <v>28.65</v>
      </c>
      <c r="T144">
        <v>2060.09</v>
      </c>
      <c r="U144">
        <v>0.84</v>
      </c>
      <c r="V144">
        <v>0.92</v>
      </c>
      <c r="W144">
        <v>0.09</v>
      </c>
      <c r="X144">
        <v>0.11</v>
      </c>
      <c r="Y144">
        <v>1</v>
      </c>
      <c r="Z144">
        <v>10</v>
      </c>
    </row>
    <row r="145" spans="1:26">
      <c r="A145">
        <v>85</v>
      </c>
      <c r="B145">
        <v>140</v>
      </c>
      <c r="C145" t="s">
        <v>26</v>
      </c>
      <c r="D145">
        <v>8.297599999999999</v>
      </c>
      <c r="E145">
        <v>12.05</v>
      </c>
      <c r="F145">
        <v>8.84</v>
      </c>
      <c r="G145">
        <v>88.37</v>
      </c>
      <c r="H145">
        <v>1.25</v>
      </c>
      <c r="I145">
        <v>6</v>
      </c>
      <c r="J145">
        <v>318.2</v>
      </c>
      <c r="K145">
        <v>60.56</v>
      </c>
      <c r="L145">
        <v>22.25</v>
      </c>
      <c r="M145">
        <v>4</v>
      </c>
      <c r="N145">
        <v>95.40000000000001</v>
      </c>
      <c r="O145">
        <v>39479.3</v>
      </c>
      <c r="P145">
        <v>130.77</v>
      </c>
      <c r="Q145">
        <v>453.2</v>
      </c>
      <c r="R145">
        <v>34.44</v>
      </c>
      <c r="S145">
        <v>28.65</v>
      </c>
      <c r="T145">
        <v>2196.03</v>
      </c>
      <c r="U145">
        <v>0.83</v>
      </c>
      <c r="V145">
        <v>0.92</v>
      </c>
      <c r="W145">
        <v>0.09</v>
      </c>
      <c r="X145">
        <v>0.12</v>
      </c>
      <c r="Y145">
        <v>1</v>
      </c>
      <c r="Z145">
        <v>10</v>
      </c>
    </row>
    <row r="146" spans="1:26">
      <c r="A146">
        <v>86</v>
      </c>
      <c r="B146">
        <v>140</v>
      </c>
      <c r="C146" t="s">
        <v>26</v>
      </c>
      <c r="D146">
        <v>8.278700000000001</v>
      </c>
      <c r="E146">
        <v>12.08</v>
      </c>
      <c r="F146">
        <v>8.859999999999999</v>
      </c>
      <c r="G146">
        <v>88.65000000000001</v>
      </c>
      <c r="H146">
        <v>1.26</v>
      </c>
      <c r="I146">
        <v>6</v>
      </c>
      <c r="J146">
        <v>318.76</v>
      </c>
      <c r="K146">
        <v>60.56</v>
      </c>
      <c r="L146">
        <v>22.5</v>
      </c>
      <c r="M146">
        <v>4</v>
      </c>
      <c r="N146">
        <v>95.70999999999999</v>
      </c>
      <c r="O146">
        <v>39548.54</v>
      </c>
      <c r="P146">
        <v>130.62</v>
      </c>
      <c r="Q146">
        <v>453.18</v>
      </c>
      <c r="R146">
        <v>35.4</v>
      </c>
      <c r="S146">
        <v>28.65</v>
      </c>
      <c r="T146">
        <v>2676.66</v>
      </c>
      <c r="U146">
        <v>0.8100000000000001</v>
      </c>
      <c r="V146">
        <v>0.92</v>
      </c>
      <c r="W146">
        <v>0.09</v>
      </c>
      <c r="X146">
        <v>0.14</v>
      </c>
      <c r="Y146">
        <v>1</v>
      </c>
      <c r="Z146">
        <v>10</v>
      </c>
    </row>
    <row r="147" spans="1:26">
      <c r="A147">
        <v>87</v>
      </c>
      <c r="B147">
        <v>140</v>
      </c>
      <c r="C147" t="s">
        <v>26</v>
      </c>
      <c r="D147">
        <v>8.2677</v>
      </c>
      <c r="E147">
        <v>12.1</v>
      </c>
      <c r="F147">
        <v>8.880000000000001</v>
      </c>
      <c r="G147">
        <v>88.81</v>
      </c>
      <c r="H147">
        <v>1.27</v>
      </c>
      <c r="I147">
        <v>6</v>
      </c>
      <c r="J147">
        <v>319.33</v>
      </c>
      <c r="K147">
        <v>60.56</v>
      </c>
      <c r="L147">
        <v>22.75</v>
      </c>
      <c r="M147">
        <v>4</v>
      </c>
      <c r="N147">
        <v>96.02</v>
      </c>
      <c r="O147">
        <v>39617.93</v>
      </c>
      <c r="P147">
        <v>130.37</v>
      </c>
      <c r="Q147">
        <v>453.17</v>
      </c>
      <c r="R147">
        <v>35.93</v>
      </c>
      <c r="S147">
        <v>28.65</v>
      </c>
      <c r="T147">
        <v>2939.6</v>
      </c>
      <c r="U147">
        <v>0.8</v>
      </c>
      <c r="V147">
        <v>0.91</v>
      </c>
      <c r="W147">
        <v>0.09</v>
      </c>
      <c r="X147">
        <v>0.16</v>
      </c>
      <c r="Y147">
        <v>1</v>
      </c>
      <c r="Z147">
        <v>10</v>
      </c>
    </row>
    <row r="148" spans="1:26">
      <c r="A148">
        <v>88</v>
      </c>
      <c r="B148">
        <v>140</v>
      </c>
      <c r="C148" t="s">
        <v>26</v>
      </c>
      <c r="D148">
        <v>8.2776</v>
      </c>
      <c r="E148">
        <v>12.08</v>
      </c>
      <c r="F148">
        <v>8.869999999999999</v>
      </c>
      <c r="G148">
        <v>88.66</v>
      </c>
      <c r="H148">
        <v>1.28</v>
      </c>
      <c r="I148">
        <v>6</v>
      </c>
      <c r="J148">
        <v>319.89</v>
      </c>
      <c r="K148">
        <v>60.56</v>
      </c>
      <c r="L148">
        <v>23</v>
      </c>
      <c r="M148">
        <v>4</v>
      </c>
      <c r="N148">
        <v>96.34</v>
      </c>
      <c r="O148">
        <v>39687.46</v>
      </c>
      <c r="P148">
        <v>129.75</v>
      </c>
      <c r="Q148">
        <v>453.17</v>
      </c>
      <c r="R148">
        <v>35.36</v>
      </c>
      <c r="S148">
        <v>28.65</v>
      </c>
      <c r="T148">
        <v>2652.97</v>
      </c>
      <c r="U148">
        <v>0.8100000000000001</v>
      </c>
      <c r="V148">
        <v>0.92</v>
      </c>
      <c r="W148">
        <v>0.09</v>
      </c>
      <c r="X148">
        <v>0.15</v>
      </c>
      <c r="Y148">
        <v>1</v>
      </c>
      <c r="Z148">
        <v>10</v>
      </c>
    </row>
    <row r="149" spans="1:26">
      <c r="A149">
        <v>89</v>
      </c>
      <c r="B149">
        <v>140</v>
      </c>
      <c r="C149" t="s">
        <v>26</v>
      </c>
      <c r="D149">
        <v>8.3432</v>
      </c>
      <c r="E149">
        <v>11.99</v>
      </c>
      <c r="F149">
        <v>8.82</v>
      </c>
      <c r="G149">
        <v>105.88</v>
      </c>
      <c r="H149">
        <v>1.29</v>
      </c>
      <c r="I149">
        <v>5</v>
      </c>
      <c r="J149">
        <v>320.46</v>
      </c>
      <c r="K149">
        <v>60.56</v>
      </c>
      <c r="L149">
        <v>23.25</v>
      </c>
      <c r="M149">
        <v>3</v>
      </c>
      <c r="N149">
        <v>96.65000000000001</v>
      </c>
      <c r="O149">
        <v>39757.13</v>
      </c>
      <c r="P149">
        <v>128.89</v>
      </c>
      <c r="Q149">
        <v>453.17</v>
      </c>
      <c r="R149">
        <v>33.96</v>
      </c>
      <c r="S149">
        <v>28.65</v>
      </c>
      <c r="T149">
        <v>1961.96</v>
      </c>
      <c r="U149">
        <v>0.84</v>
      </c>
      <c r="V149">
        <v>0.92</v>
      </c>
      <c r="W149">
        <v>0.09</v>
      </c>
      <c r="X149">
        <v>0.1</v>
      </c>
      <c r="Y149">
        <v>1</v>
      </c>
      <c r="Z149">
        <v>10</v>
      </c>
    </row>
    <row r="150" spans="1:26">
      <c r="A150">
        <v>90</v>
      </c>
      <c r="B150">
        <v>140</v>
      </c>
      <c r="C150" t="s">
        <v>26</v>
      </c>
      <c r="D150">
        <v>8.3399</v>
      </c>
      <c r="E150">
        <v>11.99</v>
      </c>
      <c r="F150">
        <v>8.83</v>
      </c>
      <c r="G150">
        <v>105.94</v>
      </c>
      <c r="H150">
        <v>1.3</v>
      </c>
      <c r="I150">
        <v>5</v>
      </c>
      <c r="J150">
        <v>321.02</v>
      </c>
      <c r="K150">
        <v>60.56</v>
      </c>
      <c r="L150">
        <v>23.5</v>
      </c>
      <c r="M150">
        <v>3</v>
      </c>
      <c r="N150">
        <v>96.97</v>
      </c>
      <c r="O150">
        <v>39826.95</v>
      </c>
      <c r="P150">
        <v>129.05</v>
      </c>
      <c r="Q150">
        <v>453.19</v>
      </c>
      <c r="R150">
        <v>34.15</v>
      </c>
      <c r="S150">
        <v>28.65</v>
      </c>
      <c r="T150">
        <v>2055.71</v>
      </c>
      <c r="U150">
        <v>0.84</v>
      </c>
      <c r="V150">
        <v>0.92</v>
      </c>
      <c r="W150">
        <v>0.09</v>
      </c>
      <c r="X150">
        <v>0.11</v>
      </c>
      <c r="Y150">
        <v>1</v>
      </c>
      <c r="Z150">
        <v>10</v>
      </c>
    </row>
    <row r="151" spans="1:26">
      <c r="A151">
        <v>91</v>
      </c>
      <c r="B151">
        <v>140</v>
      </c>
      <c r="C151" t="s">
        <v>26</v>
      </c>
      <c r="D151">
        <v>8.331799999999999</v>
      </c>
      <c r="E151">
        <v>12</v>
      </c>
      <c r="F151">
        <v>8.84</v>
      </c>
      <c r="G151">
        <v>106.08</v>
      </c>
      <c r="H151">
        <v>1.32</v>
      </c>
      <c r="I151">
        <v>5</v>
      </c>
      <c r="J151">
        <v>321.59</v>
      </c>
      <c r="K151">
        <v>60.56</v>
      </c>
      <c r="L151">
        <v>23.75</v>
      </c>
      <c r="M151">
        <v>3</v>
      </c>
      <c r="N151">
        <v>97.28</v>
      </c>
      <c r="O151">
        <v>39896.91</v>
      </c>
      <c r="P151">
        <v>129.42</v>
      </c>
      <c r="Q151">
        <v>453.17</v>
      </c>
      <c r="R151">
        <v>34.6</v>
      </c>
      <c r="S151">
        <v>28.65</v>
      </c>
      <c r="T151">
        <v>2281.46</v>
      </c>
      <c r="U151">
        <v>0.83</v>
      </c>
      <c r="V151">
        <v>0.92</v>
      </c>
      <c r="W151">
        <v>0.09</v>
      </c>
      <c r="X151">
        <v>0.12</v>
      </c>
      <c r="Y151">
        <v>1</v>
      </c>
      <c r="Z151">
        <v>10</v>
      </c>
    </row>
    <row r="152" spans="1:26">
      <c r="A152">
        <v>92</v>
      </c>
      <c r="B152">
        <v>140</v>
      </c>
      <c r="C152" t="s">
        <v>26</v>
      </c>
      <c r="D152">
        <v>8.335800000000001</v>
      </c>
      <c r="E152">
        <v>12</v>
      </c>
      <c r="F152">
        <v>8.83</v>
      </c>
      <c r="G152">
        <v>106.01</v>
      </c>
      <c r="H152">
        <v>1.33</v>
      </c>
      <c r="I152">
        <v>5</v>
      </c>
      <c r="J152">
        <v>322.16</v>
      </c>
      <c r="K152">
        <v>60.56</v>
      </c>
      <c r="L152">
        <v>24</v>
      </c>
      <c r="M152">
        <v>3</v>
      </c>
      <c r="N152">
        <v>97.59999999999999</v>
      </c>
      <c r="O152">
        <v>39967.02</v>
      </c>
      <c r="P152">
        <v>129.54</v>
      </c>
      <c r="Q152">
        <v>453.17</v>
      </c>
      <c r="R152">
        <v>34.29</v>
      </c>
      <c r="S152">
        <v>28.65</v>
      </c>
      <c r="T152">
        <v>2124.51</v>
      </c>
      <c r="U152">
        <v>0.84</v>
      </c>
      <c r="V152">
        <v>0.92</v>
      </c>
      <c r="W152">
        <v>0.09</v>
      </c>
      <c r="X152">
        <v>0.11</v>
      </c>
      <c r="Y152">
        <v>1</v>
      </c>
      <c r="Z152">
        <v>10</v>
      </c>
    </row>
    <row r="153" spans="1:26">
      <c r="A153">
        <v>93</v>
      </c>
      <c r="B153">
        <v>140</v>
      </c>
      <c r="C153" t="s">
        <v>26</v>
      </c>
      <c r="D153">
        <v>8.3385</v>
      </c>
      <c r="E153">
        <v>11.99</v>
      </c>
      <c r="F153">
        <v>8.83</v>
      </c>
      <c r="G153">
        <v>105.96</v>
      </c>
      <c r="H153">
        <v>1.34</v>
      </c>
      <c r="I153">
        <v>5</v>
      </c>
      <c r="J153">
        <v>322.73</v>
      </c>
      <c r="K153">
        <v>60.56</v>
      </c>
      <c r="L153">
        <v>24.25</v>
      </c>
      <c r="M153">
        <v>3</v>
      </c>
      <c r="N153">
        <v>97.92</v>
      </c>
      <c r="O153">
        <v>40037.28</v>
      </c>
      <c r="P153">
        <v>129.68</v>
      </c>
      <c r="Q153">
        <v>453.17</v>
      </c>
      <c r="R153">
        <v>34.17</v>
      </c>
      <c r="S153">
        <v>28.65</v>
      </c>
      <c r="T153">
        <v>2064.1</v>
      </c>
      <c r="U153">
        <v>0.84</v>
      </c>
      <c r="V153">
        <v>0.92</v>
      </c>
      <c r="W153">
        <v>0.09</v>
      </c>
      <c r="X153">
        <v>0.11</v>
      </c>
      <c r="Y153">
        <v>1</v>
      </c>
      <c r="Z153">
        <v>10</v>
      </c>
    </row>
    <row r="154" spans="1:26">
      <c r="A154">
        <v>94</v>
      </c>
      <c r="B154">
        <v>140</v>
      </c>
      <c r="C154" t="s">
        <v>26</v>
      </c>
      <c r="D154">
        <v>8.3391</v>
      </c>
      <c r="E154">
        <v>11.99</v>
      </c>
      <c r="F154">
        <v>8.83</v>
      </c>
      <c r="G154">
        <v>105.95</v>
      </c>
      <c r="H154">
        <v>1.35</v>
      </c>
      <c r="I154">
        <v>5</v>
      </c>
      <c r="J154">
        <v>323.3</v>
      </c>
      <c r="K154">
        <v>60.56</v>
      </c>
      <c r="L154">
        <v>24.5</v>
      </c>
      <c r="M154">
        <v>3</v>
      </c>
      <c r="N154">
        <v>98.23999999999999</v>
      </c>
      <c r="O154">
        <v>40107.81</v>
      </c>
      <c r="P154">
        <v>129.74</v>
      </c>
      <c r="Q154">
        <v>453.17</v>
      </c>
      <c r="R154">
        <v>34.14</v>
      </c>
      <c r="S154">
        <v>28.65</v>
      </c>
      <c r="T154">
        <v>2049.28</v>
      </c>
      <c r="U154">
        <v>0.84</v>
      </c>
      <c r="V154">
        <v>0.92</v>
      </c>
      <c r="W154">
        <v>0.09</v>
      </c>
      <c r="X154">
        <v>0.11</v>
      </c>
      <c r="Y154">
        <v>1</v>
      </c>
      <c r="Z154">
        <v>10</v>
      </c>
    </row>
    <row r="155" spans="1:26">
      <c r="A155">
        <v>95</v>
      </c>
      <c r="B155">
        <v>140</v>
      </c>
      <c r="C155" t="s">
        <v>26</v>
      </c>
      <c r="D155">
        <v>8.342000000000001</v>
      </c>
      <c r="E155">
        <v>11.99</v>
      </c>
      <c r="F155">
        <v>8.83</v>
      </c>
      <c r="G155">
        <v>105.9</v>
      </c>
      <c r="H155">
        <v>1.36</v>
      </c>
      <c r="I155">
        <v>5</v>
      </c>
      <c r="J155">
        <v>323.87</v>
      </c>
      <c r="K155">
        <v>60.56</v>
      </c>
      <c r="L155">
        <v>24.75</v>
      </c>
      <c r="M155">
        <v>3</v>
      </c>
      <c r="N155">
        <v>98.56999999999999</v>
      </c>
      <c r="O155">
        <v>40178.37</v>
      </c>
      <c r="P155">
        <v>129.47</v>
      </c>
      <c r="Q155">
        <v>453.17</v>
      </c>
      <c r="R155">
        <v>33.94</v>
      </c>
      <c r="S155">
        <v>28.65</v>
      </c>
      <c r="T155">
        <v>1948.62</v>
      </c>
      <c r="U155">
        <v>0.84</v>
      </c>
      <c r="V155">
        <v>0.92</v>
      </c>
      <c r="W155">
        <v>0.09</v>
      </c>
      <c r="X155">
        <v>0.1</v>
      </c>
      <c r="Y155">
        <v>1</v>
      </c>
      <c r="Z155">
        <v>10</v>
      </c>
    </row>
    <row r="156" spans="1:26">
      <c r="A156">
        <v>96</v>
      </c>
      <c r="B156">
        <v>140</v>
      </c>
      <c r="C156" t="s">
        <v>26</v>
      </c>
      <c r="D156">
        <v>8.3544</v>
      </c>
      <c r="E156">
        <v>11.97</v>
      </c>
      <c r="F156">
        <v>8.81</v>
      </c>
      <c r="G156">
        <v>105.69</v>
      </c>
      <c r="H156">
        <v>1.37</v>
      </c>
      <c r="I156">
        <v>5</v>
      </c>
      <c r="J156">
        <v>324.44</v>
      </c>
      <c r="K156">
        <v>60.56</v>
      </c>
      <c r="L156">
        <v>25</v>
      </c>
      <c r="M156">
        <v>3</v>
      </c>
      <c r="N156">
        <v>98.89</v>
      </c>
      <c r="O156">
        <v>40249.08</v>
      </c>
      <c r="P156">
        <v>129.3</v>
      </c>
      <c r="Q156">
        <v>453.17</v>
      </c>
      <c r="R156">
        <v>33.31</v>
      </c>
      <c r="S156">
        <v>28.65</v>
      </c>
      <c r="T156">
        <v>1635.69</v>
      </c>
      <c r="U156">
        <v>0.86</v>
      </c>
      <c r="V156">
        <v>0.92</v>
      </c>
      <c r="W156">
        <v>0.09</v>
      </c>
      <c r="X156">
        <v>0.09</v>
      </c>
      <c r="Y156">
        <v>1</v>
      </c>
      <c r="Z156">
        <v>10</v>
      </c>
    </row>
    <row r="157" spans="1:26">
      <c r="A157">
        <v>97</v>
      </c>
      <c r="B157">
        <v>140</v>
      </c>
      <c r="C157" t="s">
        <v>26</v>
      </c>
      <c r="D157">
        <v>8.3546</v>
      </c>
      <c r="E157">
        <v>11.97</v>
      </c>
      <c r="F157">
        <v>8.81</v>
      </c>
      <c r="G157">
        <v>105.69</v>
      </c>
      <c r="H157">
        <v>1.38</v>
      </c>
      <c r="I157">
        <v>5</v>
      </c>
      <c r="J157">
        <v>325.02</v>
      </c>
      <c r="K157">
        <v>60.56</v>
      </c>
      <c r="L157">
        <v>25.25</v>
      </c>
      <c r="M157">
        <v>3</v>
      </c>
      <c r="N157">
        <v>99.20999999999999</v>
      </c>
      <c r="O157">
        <v>40319.95</v>
      </c>
      <c r="P157">
        <v>129.18</v>
      </c>
      <c r="Q157">
        <v>453.21</v>
      </c>
      <c r="R157">
        <v>33.43</v>
      </c>
      <c r="S157">
        <v>28.65</v>
      </c>
      <c r="T157">
        <v>1693.52</v>
      </c>
      <c r="U157">
        <v>0.86</v>
      </c>
      <c r="V157">
        <v>0.92</v>
      </c>
      <c r="W157">
        <v>0.09</v>
      </c>
      <c r="X157">
        <v>0.09</v>
      </c>
      <c r="Y157">
        <v>1</v>
      </c>
      <c r="Z157">
        <v>10</v>
      </c>
    </row>
    <row r="158" spans="1:26">
      <c r="A158">
        <v>98</v>
      </c>
      <c r="B158">
        <v>140</v>
      </c>
      <c r="C158" t="s">
        <v>26</v>
      </c>
      <c r="D158">
        <v>8.3451</v>
      </c>
      <c r="E158">
        <v>11.98</v>
      </c>
      <c r="F158">
        <v>8.82</v>
      </c>
      <c r="G158">
        <v>105.85</v>
      </c>
      <c r="H158">
        <v>1.4</v>
      </c>
      <c r="I158">
        <v>5</v>
      </c>
      <c r="J158">
        <v>325.59</v>
      </c>
      <c r="K158">
        <v>60.56</v>
      </c>
      <c r="L158">
        <v>25.5</v>
      </c>
      <c r="M158">
        <v>3</v>
      </c>
      <c r="N158">
        <v>99.54000000000001</v>
      </c>
      <c r="O158">
        <v>40390.96</v>
      </c>
      <c r="P158">
        <v>129.35</v>
      </c>
      <c r="Q158">
        <v>453.17</v>
      </c>
      <c r="R158">
        <v>33.92</v>
      </c>
      <c r="S158">
        <v>28.65</v>
      </c>
      <c r="T158">
        <v>1940.24</v>
      </c>
      <c r="U158">
        <v>0.84</v>
      </c>
      <c r="V158">
        <v>0.92</v>
      </c>
      <c r="W158">
        <v>0.09</v>
      </c>
      <c r="X158">
        <v>0.1</v>
      </c>
      <c r="Y158">
        <v>1</v>
      </c>
      <c r="Z158">
        <v>10</v>
      </c>
    </row>
    <row r="159" spans="1:26">
      <c r="A159">
        <v>99</v>
      </c>
      <c r="B159">
        <v>140</v>
      </c>
      <c r="C159" t="s">
        <v>26</v>
      </c>
      <c r="D159">
        <v>8.3291</v>
      </c>
      <c r="E159">
        <v>12.01</v>
      </c>
      <c r="F159">
        <v>8.84</v>
      </c>
      <c r="G159">
        <v>106.13</v>
      </c>
      <c r="H159">
        <v>1.41</v>
      </c>
      <c r="I159">
        <v>5</v>
      </c>
      <c r="J159">
        <v>326.17</v>
      </c>
      <c r="K159">
        <v>60.56</v>
      </c>
      <c r="L159">
        <v>25.75</v>
      </c>
      <c r="M159">
        <v>3</v>
      </c>
      <c r="N159">
        <v>99.87</v>
      </c>
      <c r="O159">
        <v>40462.13</v>
      </c>
      <c r="P159">
        <v>129.45</v>
      </c>
      <c r="Q159">
        <v>453.17</v>
      </c>
      <c r="R159">
        <v>34.73</v>
      </c>
      <c r="S159">
        <v>28.65</v>
      </c>
      <c r="T159">
        <v>2345.19</v>
      </c>
      <c r="U159">
        <v>0.82</v>
      </c>
      <c r="V159">
        <v>0.92</v>
      </c>
      <c r="W159">
        <v>0.09</v>
      </c>
      <c r="X159">
        <v>0.12</v>
      </c>
      <c r="Y159">
        <v>1</v>
      </c>
      <c r="Z159">
        <v>10</v>
      </c>
    </row>
    <row r="160" spans="1:26">
      <c r="A160">
        <v>100</v>
      </c>
      <c r="B160">
        <v>140</v>
      </c>
      <c r="C160" t="s">
        <v>26</v>
      </c>
      <c r="D160">
        <v>8.336600000000001</v>
      </c>
      <c r="E160">
        <v>12</v>
      </c>
      <c r="F160">
        <v>8.83</v>
      </c>
      <c r="G160">
        <v>106</v>
      </c>
      <c r="H160">
        <v>1.42</v>
      </c>
      <c r="I160">
        <v>5</v>
      </c>
      <c r="J160">
        <v>326.75</v>
      </c>
      <c r="K160">
        <v>60.56</v>
      </c>
      <c r="L160">
        <v>26</v>
      </c>
      <c r="M160">
        <v>3</v>
      </c>
      <c r="N160">
        <v>100.2</v>
      </c>
      <c r="O160">
        <v>40533.46</v>
      </c>
      <c r="P160">
        <v>128.82</v>
      </c>
      <c r="Q160">
        <v>453.17</v>
      </c>
      <c r="R160">
        <v>34.29</v>
      </c>
      <c r="S160">
        <v>28.65</v>
      </c>
      <c r="T160">
        <v>2126.53</v>
      </c>
      <c r="U160">
        <v>0.84</v>
      </c>
      <c r="V160">
        <v>0.92</v>
      </c>
      <c r="W160">
        <v>0.09</v>
      </c>
      <c r="X160">
        <v>0.11</v>
      </c>
      <c r="Y160">
        <v>1</v>
      </c>
      <c r="Z160">
        <v>10</v>
      </c>
    </row>
    <row r="161" spans="1:26">
      <c r="A161">
        <v>101</v>
      </c>
      <c r="B161">
        <v>140</v>
      </c>
      <c r="C161" t="s">
        <v>26</v>
      </c>
      <c r="D161">
        <v>8.3399</v>
      </c>
      <c r="E161">
        <v>11.99</v>
      </c>
      <c r="F161">
        <v>8.83</v>
      </c>
      <c r="G161">
        <v>105.94</v>
      </c>
      <c r="H161">
        <v>1.43</v>
      </c>
      <c r="I161">
        <v>5</v>
      </c>
      <c r="J161">
        <v>327.33</v>
      </c>
      <c r="K161">
        <v>60.56</v>
      </c>
      <c r="L161">
        <v>26.25</v>
      </c>
      <c r="M161">
        <v>2</v>
      </c>
      <c r="N161">
        <v>100.52</v>
      </c>
      <c r="O161">
        <v>40604.94</v>
      </c>
      <c r="P161">
        <v>128.31</v>
      </c>
      <c r="Q161">
        <v>453.17</v>
      </c>
      <c r="R161">
        <v>34.12</v>
      </c>
      <c r="S161">
        <v>28.65</v>
      </c>
      <c r="T161">
        <v>2040.55</v>
      </c>
      <c r="U161">
        <v>0.84</v>
      </c>
      <c r="V161">
        <v>0.92</v>
      </c>
      <c r="W161">
        <v>0.09</v>
      </c>
      <c r="X161">
        <v>0.11</v>
      </c>
      <c r="Y161">
        <v>1</v>
      </c>
      <c r="Z161">
        <v>10</v>
      </c>
    </row>
    <row r="162" spans="1:26">
      <c r="A162">
        <v>102</v>
      </c>
      <c r="B162">
        <v>140</v>
      </c>
      <c r="C162" t="s">
        <v>26</v>
      </c>
      <c r="D162">
        <v>8.335800000000001</v>
      </c>
      <c r="E162">
        <v>12</v>
      </c>
      <c r="F162">
        <v>8.83</v>
      </c>
      <c r="G162">
        <v>106.01</v>
      </c>
      <c r="H162">
        <v>1.44</v>
      </c>
      <c r="I162">
        <v>5</v>
      </c>
      <c r="J162">
        <v>327.91</v>
      </c>
      <c r="K162">
        <v>60.56</v>
      </c>
      <c r="L162">
        <v>26.5</v>
      </c>
      <c r="M162">
        <v>2</v>
      </c>
      <c r="N162">
        <v>100.86</v>
      </c>
      <c r="O162">
        <v>40676.58</v>
      </c>
      <c r="P162">
        <v>128.7</v>
      </c>
      <c r="Q162">
        <v>453.17</v>
      </c>
      <c r="R162">
        <v>34.31</v>
      </c>
      <c r="S162">
        <v>28.65</v>
      </c>
      <c r="T162">
        <v>2132.7</v>
      </c>
      <c r="U162">
        <v>0.84</v>
      </c>
      <c r="V162">
        <v>0.92</v>
      </c>
      <c r="W162">
        <v>0.09</v>
      </c>
      <c r="X162">
        <v>0.11</v>
      </c>
      <c r="Y162">
        <v>1</v>
      </c>
      <c r="Z162">
        <v>10</v>
      </c>
    </row>
    <row r="163" spans="1:26">
      <c r="A163">
        <v>103</v>
      </c>
      <c r="B163">
        <v>140</v>
      </c>
      <c r="C163" t="s">
        <v>26</v>
      </c>
      <c r="D163">
        <v>8.3283</v>
      </c>
      <c r="E163">
        <v>12.01</v>
      </c>
      <c r="F163">
        <v>8.85</v>
      </c>
      <c r="G163">
        <v>106.14</v>
      </c>
      <c r="H163">
        <v>1.45</v>
      </c>
      <c r="I163">
        <v>5</v>
      </c>
      <c r="J163">
        <v>328.49</v>
      </c>
      <c r="K163">
        <v>60.56</v>
      </c>
      <c r="L163">
        <v>26.75</v>
      </c>
      <c r="M163">
        <v>2</v>
      </c>
      <c r="N163">
        <v>101.19</v>
      </c>
      <c r="O163">
        <v>40748.37</v>
      </c>
      <c r="P163">
        <v>127.78</v>
      </c>
      <c r="Q163">
        <v>453.17</v>
      </c>
      <c r="R163">
        <v>34.66</v>
      </c>
      <c r="S163">
        <v>28.65</v>
      </c>
      <c r="T163">
        <v>2310.71</v>
      </c>
      <c r="U163">
        <v>0.83</v>
      </c>
      <c r="V163">
        <v>0.92</v>
      </c>
      <c r="W163">
        <v>0.09</v>
      </c>
      <c r="X163">
        <v>0.12</v>
      </c>
      <c r="Y163">
        <v>1</v>
      </c>
      <c r="Z163">
        <v>10</v>
      </c>
    </row>
    <row r="164" spans="1:26">
      <c r="A164">
        <v>104</v>
      </c>
      <c r="B164">
        <v>140</v>
      </c>
      <c r="C164" t="s">
        <v>26</v>
      </c>
      <c r="D164">
        <v>8.334300000000001</v>
      </c>
      <c r="E164">
        <v>12</v>
      </c>
      <c r="F164">
        <v>8.84</v>
      </c>
      <c r="G164">
        <v>106.04</v>
      </c>
      <c r="H164">
        <v>1.46</v>
      </c>
      <c r="I164">
        <v>5</v>
      </c>
      <c r="J164">
        <v>329.08</v>
      </c>
      <c r="K164">
        <v>60.56</v>
      </c>
      <c r="L164">
        <v>27</v>
      </c>
      <c r="M164">
        <v>1</v>
      </c>
      <c r="N164">
        <v>101.52</v>
      </c>
      <c r="O164">
        <v>40820.32</v>
      </c>
      <c r="P164">
        <v>127.11</v>
      </c>
      <c r="Q164">
        <v>453.24</v>
      </c>
      <c r="R164">
        <v>34.27</v>
      </c>
      <c r="S164">
        <v>28.65</v>
      </c>
      <c r="T164">
        <v>2114.31</v>
      </c>
      <c r="U164">
        <v>0.84</v>
      </c>
      <c r="V164">
        <v>0.92</v>
      </c>
      <c r="W164">
        <v>0.09</v>
      </c>
      <c r="X164">
        <v>0.12</v>
      </c>
      <c r="Y164">
        <v>1</v>
      </c>
      <c r="Z164">
        <v>10</v>
      </c>
    </row>
    <row r="165" spans="1:26">
      <c r="A165">
        <v>105</v>
      </c>
      <c r="B165">
        <v>140</v>
      </c>
      <c r="C165" t="s">
        <v>26</v>
      </c>
      <c r="D165">
        <v>8.335599999999999</v>
      </c>
      <c r="E165">
        <v>12</v>
      </c>
      <c r="F165">
        <v>8.83</v>
      </c>
      <c r="G165">
        <v>106.01</v>
      </c>
      <c r="H165">
        <v>1.47</v>
      </c>
      <c r="I165">
        <v>5</v>
      </c>
      <c r="J165">
        <v>329.66</v>
      </c>
      <c r="K165">
        <v>60.56</v>
      </c>
      <c r="L165">
        <v>27.25</v>
      </c>
      <c r="M165">
        <v>1</v>
      </c>
      <c r="N165">
        <v>101.86</v>
      </c>
      <c r="O165">
        <v>40892.44</v>
      </c>
      <c r="P165">
        <v>127.06</v>
      </c>
      <c r="Q165">
        <v>453.23</v>
      </c>
      <c r="R165">
        <v>34.21</v>
      </c>
      <c r="S165">
        <v>28.65</v>
      </c>
      <c r="T165">
        <v>2084.13</v>
      </c>
      <c r="U165">
        <v>0.84</v>
      </c>
      <c r="V165">
        <v>0.92</v>
      </c>
      <c r="W165">
        <v>0.09</v>
      </c>
      <c r="X165">
        <v>0.11</v>
      </c>
      <c r="Y165">
        <v>1</v>
      </c>
      <c r="Z165">
        <v>10</v>
      </c>
    </row>
    <row r="166" spans="1:26">
      <c r="A166">
        <v>106</v>
      </c>
      <c r="B166">
        <v>140</v>
      </c>
      <c r="C166" t="s">
        <v>26</v>
      </c>
      <c r="D166">
        <v>8.336399999999999</v>
      </c>
      <c r="E166">
        <v>12</v>
      </c>
      <c r="F166">
        <v>8.83</v>
      </c>
      <c r="G166">
        <v>106</v>
      </c>
      <c r="H166">
        <v>1.48</v>
      </c>
      <c r="I166">
        <v>5</v>
      </c>
      <c r="J166">
        <v>330.25</v>
      </c>
      <c r="K166">
        <v>60.56</v>
      </c>
      <c r="L166">
        <v>27.5</v>
      </c>
      <c r="M166">
        <v>1</v>
      </c>
      <c r="N166">
        <v>102.19</v>
      </c>
      <c r="O166">
        <v>40964.71</v>
      </c>
      <c r="P166">
        <v>127.05</v>
      </c>
      <c r="Q166">
        <v>453.23</v>
      </c>
      <c r="R166">
        <v>34.22</v>
      </c>
      <c r="S166">
        <v>28.65</v>
      </c>
      <c r="T166">
        <v>2088.54</v>
      </c>
      <c r="U166">
        <v>0.84</v>
      </c>
      <c r="V166">
        <v>0.92</v>
      </c>
      <c r="W166">
        <v>0.09</v>
      </c>
      <c r="X166">
        <v>0.11</v>
      </c>
      <c r="Y166">
        <v>1</v>
      </c>
      <c r="Z166">
        <v>10</v>
      </c>
    </row>
    <row r="167" spans="1:26">
      <c r="A167">
        <v>107</v>
      </c>
      <c r="B167">
        <v>140</v>
      </c>
      <c r="C167" t="s">
        <v>26</v>
      </c>
      <c r="D167">
        <v>8.3362</v>
      </c>
      <c r="E167">
        <v>12</v>
      </c>
      <c r="F167">
        <v>8.83</v>
      </c>
      <c r="G167">
        <v>106</v>
      </c>
      <c r="H167">
        <v>1.49</v>
      </c>
      <c r="I167">
        <v>5</v>
      </c>
      <c r="J167">
        <v>330.83</v>
      </c>
      <c r="K167">
        <v>60.56</v>
      </c>
      <c r="L167">
        <v>27.75</v>
      </c>
      <c r="M167">
        <v>1</v>
      </c>
      <c r="N167">
        <v>102.53</v>
      </c>
      <c r="O167">
        <v>41037.15</v>
      </c>
      <c r="P167">
        <v>126.99</v>
      </c>
      <c r="Q167">
        <v>453.23</v>
      </c>
      <c r="R167">
        <v>34.24</v>
      </c>
      <c r="S167">
        <v>28.65</v>
      </c>
      <c r="T167">
        <v>2099.52</v>
      </c>
      <c r="U167">
        <v>0.84</v>
      </c>
      <c r="V167">
        <v>0.92</v>
      </c>
      <c r="W167">
        <v>0.09</v>
      </c>
      <c r="X167">
        <v>0.11</v>
      </c>
      <c r="Y167">
        <v>1</v>
      </c>
      <c r="Z167">
        <v>10</v>
      </c>
    </row>
    <row r="168" spans="1:26">
      <c r="A168">
        <v>108</v>
      </c>
      <c r="B168">
        <v>140</v>
      </c>
      <c r="C168" t="s">
        <v>26</v>
      </c>
      <c r="D168">
        <v>8.334899999999999</v>
      </c>
      <c r="E168">
        <v>12</v>
      </c>
      <c r="F168">
        <v>8.84</v>
      </c>
      <c r="G168">
        <v>106.03</v>
      </c>
      <c r="H168">
        <v>1.51</v>
      </c>
      <c r="I168">
        <v>5</v>
      </c>
      <c r="J168">
        <v>331.42</v>
      </c>
      <c r="K168">
        <v>60.56</v>
      </c>
      <c r="L168">
        <v>28</v>
      </c>
      <c r="M168">
        <v>0</v>
      </c>
      <c r="N168">
        <v>102.87</v>
      </c>
      <c r="O168">
        <v>41109.75</v>
      </c>
      <c r="P168">
        <v>127.17</v>
      </c>
      <c r="Q168">
        <v>453.23</v>
      </c>
      <c r="R168">
        <v>34.25</v>
      </c>
      <c r="S168">
        <v>28.65</v>
      </c>
      <c r="T168">
        <v>2104.85</v>
      </c>
      <c r="U168">
        <v>0.84</v>
      </c>
      <c r="V168">
        <v>0.92</v>
      </c>
      <c r="W168">
        <v>0.09</v>
      </c>
      <c r="X168">
        <v>0.12</v>
      </c>
      <c r="Y168">
        <v>1</v>
      </c>
      <c r="Z168">
        <v>10</v>
      </c>
    </row>
    <row r="169" spans="1:26">
      <c r="A169">
        <v>0</v>
      </c>
      <c r="B169">
        <v>40</v>
      </c>
      <c r="C169" t="s">
        <v>26</v>
      </c>
      <c r="D169">
        <v>7.3531</v>
      </c>
      <c r="E169">
        <v>13.6</v>
      </c>
      <c r="F169">
        <v>10.49</v>
      </c>
      <c r="G169">
        <v>10.15</v>
      </c>
      <c r="H169">
        <v>0.2</v>
      </c>
      <c r="I169">
        <v>62</v>
      </c>
      <c r="J169">
        <v>89.87</v>
      </c>
      <c r="K169">
        <v>37.55</v>
      </c>
      <c r="L169">
        <v>1</v>
      </c>
      <c r="M169">
        <v>60</v>
      </c>
      <c r="N169">
        <v>11.32</v>
      </c>
      <c r="O169">
        <v>11317.98</v>
      </c>
      <c r="P169">
        <v>84.58</v>
      </c>
      <c r="Q169">
        <v>453.28</v>
      </c>
      <c r="R169">
        <v>88.17</v>
      </c>
      <c r="S169">
        <v>28.65</v>
      </c>
      <c r="T169">
        <v>28778.44</v>
      </c>
      <c r="U169">
        <v>0.32</v>
      </c>
      <c r="V169">
        <v>0.77</v>
      </c>
      <c r="W169">
        <v>0.18</v>
      </c>
      <c r="X169">
        <v>1.77</v>
      </c>
      <c r="Y169">
        <v>1</v>
      </c>
      <c r="Z169">
        <v>10</v>
      </c>
    </row>
    <row r="170" spans="1:26">
      <c r="A170">
        <v>1</v>
      </c>
      <c r="B170">
        <v>40</v>
      </c>
      <c r="C170" t="s">
        <v>26</v>
      </c>
      <c r="D170">
        <v>7.7608</v>
      </c>
      <c r="E170">
        <v>12.89</v>
      </c>
      <c r="F170">
        <v>10.06</v>
      </c>
      <c r="G170">
        <v>12.84</v>
      </c>
      <c r="H170">
        <v>0.24</v>
      </c>
      <c r="I170">
        <v>47</v>
      </c>
      <c r="J170">
        <v>90.18000000000001</v>
      </c>
      <c r="K170">
        <v>37.55</v>
      </c>
      <c r="L170">
        <v>1.25</v>
      </c>
      <c r="M170">
        <v>45</v>
      </c>
      <c r="N170">
        <v>11.37</v>
      </c>
      <c r="O170">
        <v>11355.7</v>
      </c>
      <c r="P170">
        <v>79.93000000000001</v>
      </c>
      <c r="Q170">
        <v>453.25</v>
      </c>
      <c r="R170">
        <v>74.23</v>
      </c>
      <c r="S170">
        <v>28.65</v>
      </c>
      <c r="T170">
        <v>21883.47</v>
      </c>
      <c r="U170">
        <v>0.39</v>
      </c>
      <c r="V170">
        <v>0.8100000000000001</v>
      </c>
      <c r="W170">
        <v>0.16</v>
      </c>
      <c r="X170">
        <v>1.34</v>
      </c>
      <c r="Y170">
        <v>1</v>
      </c>
      <c r="Z170">
        <v>10</v>
      </c>
    </row>
    <row r="171" spans="1:26">
      <c r="A171">
        <v>2</v>
      </c>
      <c r="B171">
        <v>40</v>
      </c>
      <c r="C171" t="s">
        <v>26</v>
      </c>
      <c r="D171">
        <v>8.046900000000001</v>
      </c>
      <c r="E171">
        <v>12.43</v>
      </c>
      <c r="F171">
        <v>9.77</v>
      </c>
      <c r="G171">
        <v>15.43</v>
      </c>
      <c r="H171">
        <v>0.29</v>
      </c>
      <c r="I171">
        <v>38</v>
      </c>
      <c r="J171">
        <v>90.48</v>
      </c>
      <c r="K171">
        <v>37.55</v>
      </c>
      <c r="L171">
        <v>1.5</v>
      </c>
      <c r="M171">
        <v>36</v>
      </c>
      <c r="N171">
        <v>11.43</v>
      </c>
      <c r="O171">
        <v>11393.43</v>
      </c>
      <c r="P171">
        <v>76.62</v>
      </c>
      <c r="Q171">
        <v>453.2</v>
      </c>
      <c r="R171">
        <v>64.76000000000001</v>
      </c>
      <c r="S171">
        <v>28.65</v>
      </c>
      <c r="T171">
        <v>17195.3</v>
      </c>
      <c r="U171">
        <v>0.44</v>
      </c>
      <c r="V171">
        <v>0.83</v>
      </c>
      <c r="W171">
        <v>0.14</v>
      </c>
      <c r="X171">
        <v>1.05</v>
      </c>
      <c r="Y171">
        <v>1</v>
      </c>
      <c r="Z171">
        <v>10</v>
      </c>
    </row>
    <row r="172" spans="1:26">
      <c r="A172">
        <v>3</v>
      </c>
      <c r="B172">
        <v>40</v>
      </c>
      <c r="C172" t="s">
        <v>26</v>
      </c>
      <c r="D172">
        <v>8.244199999999999</v>
      </c>
      <c r="E172">
        <v>12.13</v>
      </c>
      <c r="F172">
        <v>9.59</v>
      </c>
      <c r="G172">
        <v>17.97</v>
      </c>
      <c r="H172">
        <v>0.34</v>
      </c>
      <c r="I172">
        <v>32</v>
      </c>
      <c r="J172">
        <v>90.79000000000001</v>
      </c>
      <c r="K172">
        <v>37.55</v>
      </c>
      <c r="L172">
        <v>1.75</v>
      </c>
      <c r="M172">
        <v>30</v>
      </c>
      <c r="N172">
        <v>11.49</v>
      </c>
      <c r="O172">
        <v>11431.19</v>
      </c>
      <c r="P172">
        <v>73.88</v>
      </c>
      <c r="Q172">
        <v>453.17</v>
      </c>
      <c r="R172">
        <v>58.65</v>
      </c>
      <c r="S172">
        <v>28.65</v>
      </c>
      <c r="T172">
        <v>14167.84</v>
      </c>
      <c r="U172">
        <v>0.49</v>
      </c>
      <c r="V172">
        <v>0.85</v>
      </c>
      <c r="W172">
        <v>0.13</v>
      </c>
      <c r="X172">
        <v>0.86</v>
      </c>
      <c r="Y172">
        <v>1</v>
      </c>
      <c r="Z172">
        <v>10</v>
      </c>
    </row>
    <row r="173" spans="1:26">
      <c r="A173">
        <v>4</v>
      </c>
      <c r="B173">
        <v>40</v>
      </c>
      <c r="C173" t="s">
        <v>26</v>
      </c>
      <c r="D173">
        <v>8.4832</v>
      </c>
      <c r="E173">
        <v>11.79</v>
      </c>
      <c r="F173">
        <v>9.34</v>
      </c>
      <c r="G173">
        <v>20.75</v>
      </c>
      <c r="H173">
        <v>0.39</v>
      </c>
      <c r="I173">
        <v>27</v>
      </c>
      <c r="J173">
        <v>91.09999999999999</v>
      </c>
      <c r="K173">
        <v>37.55</v>
      </c>
      <c r="L173">
        <v>2</v>
      </c>
      <c r="M173">
        <v>25</v>
      </c>
      <c r="N173">
        <v>11.54</v>
      </c>
      <c r="O173">
        <v>11468.97</v>
      </c>
      <c r="P173">
        <v>70.72</v>
      </c>
      <c r="Q173">
        <v>453.25</v>
      </c>
      <c r="R173">
        <v>50.71</v>
      </c>
      <c r="S173">
        <v>28.65</v>
      </c>
      <c r="T173">
        <v>10225.85</v>
      </c>
      <c r="U173">
        <v>0.5600000000000001</v>
      </c>
      <c r="V173">
        <v>0.87</v>
      </c>
      <c r="W173">
        <v>0.11</v>
      </c>
      <c r="X173">
        <v>0.62</v>
      </c>
      <c r="Y173">
        <v>1</v>
      </c>
      <c r="Z173">
        <v>10</v>
      </c>
    </row>
    <row r="174" spans="1:26">
      <c r="A174">
        <v>5</v>
      </c>
      <c r="B174">
        <v>40</v>
      </c>
      <c r="C174" t="s">
        <v>26</v>
      </c>
      <c r="D174">
        <v>8.4582</v>
      </c>
      <c r="E174">
        <v>11.82</v>
      </c>
      <c r="F174">
        <v>9.43</v>
      </c>
      <c r="G174">
        <v>23.57</v>
      </c>
      <c r="H174">
        <v>0.43</v>
      </c>
      <c r="I174">
        <v>24</v>
      </c>
      <c r="J174">
        <v>91.40000000000001</v>
      </c>
      <c r="K174">
        <v>37.55</v>
      </c>
      <c r="L174">
        <v>2.25</v>
      </c>
      <c r="M174">
        <v>22</v>
      </c>
      <c r="N174">
        <v>11.6</v>
      </c>
      <c r="O174">
        <v>11506.78</v>
      </c>
      <c r="P174">
        <v>70.40000000000001</v>
      </c>
      <c r="Q174">
        <v>453.26</v>
      </c>
      <c r="R174">
        <v>53.96</v>
      </c>
      <c r="S174">
        <v>28.65</v>
      </c>
      <c r="T174">
        <v>11862.6</v>
      </c>
      <c r="U174">
        <v>0.53</v>
      </c>
      <c r="V174">
        <v>0.86</v>
      </c>
      <c r="W174">
        <v>0.12</v>
      </c>
      <c r="X174">
        <v>0.71</v>
      </c>
      <c r="Y174">
        <v>1</v>
      </c>
      <c r="Z174">
        <v>10</v>
      </c>
    </row>
    <row r="175" spans="1:26">
      <c r="A175">
        <v>6</v>
      </c>
      <c r="B175">
        <v>40</v>
      </c>
      <c r="C175" t="s">
        <v>26</v>
      </c>
      <c r="D175">
        <v>8.590199999999999</v>
      </c>
      <c r="E175">
        <v>11.64</v>
      </c>
      <c r="F175">
        <v>9.300000000000001</v>
      </c>
      <c r="G175">
        <v>26.58</v>
      </c>
      <c r="H175">
        <v>0.48</v>
      </c>
      <c r="I175">
        <v>21</v>
      </c>
      <c r="J175">
        <v>91.70999999999999</v>
      </c>
      <c r="K175">
        <v>37.55</v>
      </c>
      <c r="L175">
        <v>2.5</v>
      </c>
      <c r="M175">
        <v>19</v>
      </c>
      <c r="N175">
        <v>11.66</v>
      </c>
      <c r="O175">
        <v>11544.61</v>
      </c>
      <c r="P175">
        <v>68.06</v>
      </c>
      <c r="Q175">
        <v>453.19</v>
      </c>
      <c r="R175">
        <v>49.66</v>
      </c>
      <c r="S175">
        <v>28.65</v>
      </c>
      <c r="T175">
        <v>9728.24</v>
      </c>
      <c r="U175">
        <v>0.58</v>
      </c>
      <c r="V175">
        <v>0.87</v>
      </c>
      <c r="W175">
        <v>0.11</v>
      </c>
      <c r="X175">
        <v>0.58</v>
      </c>
      <c r="Y175">
        <v>1</v>
      </c>
      <c r="Z175">
        <v>10</v>
      </c>
    </row>
    <row r="176" spans="1:26">
      <c r="A176">
        <v>7</v>
      </c>
      <c r="B176">
        <v>40</v>
      </c>
      <c r="C176" t="s">
        <v>26</v>
      </c>
      <c r="D176">
        <v>8.666600000000001</v>
      </c>
      <c r="E176">
        <v>11.54</v>
      </c>
      <c r="F176">
        <v>9.24</v>
      </c>
      <c r="G176">
        <v>29.18</v>
      </c>
      <c r="H176">
        <v>0.52</v>
      </c>
      <c r="I176">
        <v>19</v>
      </c>
      <c r="J176">
        <v>92.02</v>
      </c>
      <c r="K176">
        <v>37.55</v>
      </c>
      <c r="L176">
        <v>2.75</v>
      </c>
      <c r="M176">
        <v>17</v>
      </c>
      <c r="N176">
        <v>11.71</v>
      </c>
      <c r="O176">
        <v>11582.46</v>
      </c>
      <c r="P176">
        <v>66.58</v>
      </c>
      <c r="Q176">
        <v>453.19</v>
      </c>
      <c r="R176">
        <v>47.52</v>
      </c>
      <c r="S176">
        <v>28.65</v>
      </c>
      <c r="T176">
        <v>8669.639999999999</v>
      </c>
      <c r="U176">
        <v>0.6</v>
      </c>
      <c r="V176">
        <v>0.88</v>
      </c>
      <c r="W176">
        <v>0.11</v>
      </c>
      <c r="X176">
        <v>0.52</v>
      </c>
      <c r="Y176">
        <v>1</v>
      </c>
      <c r="Z176">
        <v>10</v>
      </c>
    </row>
    <row r="177" spans="1:26">
      <c r="A177">
        <v>8</v>
      </c>
      <c r="B177">
        <v>40</v>
      </c>
      <c r="C177" t="s">
        <v>26</v>
      </c>
      <c r="D177">
        <v>8.740600000000001</v>
      </c>
      <c r="E177">
        <v>11.44</v>
      </c>
      <c r="F177">
        <v>9.18</v>
      </c>
      <c r="G177">
        <v>32.4</v>
      </c>
      <c r="H177">
        <v>0.57</v>
      </c>
      <c r="I177">
        <v>17</v>
      </c>
      <c r="J177">
        <v>92.31999999999999</v>
      </c>
      <c r="K177">
        <v>37.55</v>
      </c>
      <c r="L177">
        <v>3</v>
      </c>
      <c r="M177">
        <v>15</v>
      </c>
      <c r="N177">
        <v>11.77</v>
      </c>
      <c r="O177">
        <v>11620.34</v>
      </c>
      <c r="P177">
        <v>64.68000000000001</v>
      </c>
      <c r="Q177">
        <v>453.17</v>
      </c>
      <c r="R177">
        <v>45.54</v>
      </c>
      <c r="S177">
        <v>28.65</v>
      </c>
      <c r="T177">
        <v>7689.56</v>
      </c>
      <c r="U177">
        <v>0.63</v>
      </c>
      <c r="V177">
        <v>0.89</v>
      </c>
      <c r="W177">
        <v>0.11</v>
      </c>
      <c r="X177">
        <v>0.46</v>
      </c>
      <c r="Y177">
        <v>1</v>
      </c>
      <c r="Z177">
        <v>10</v>
      </c>
    </row>
    <row r="178" spans="1:26">
      <c r="A178">
        <v>9</v>
      </c>
      <c r="B178">
        <v>40</v>
      </c>
      <c r="C178" t="s">
        <v>26</v>
      </c>
      <c r="D178">
        <v>8.823499999999999</v>
      </c>
      <c r="E178">
        <v>11.33</v>
      </c>
      <c r="F178">
        <v>9.109999999999999</v>
      </c>
      <c r="G178">
        <v>36.44</v>
      </c>
      <c r="H178">
        <v>0.62</v>
      </c>
      <c r="I178">
        <v>15</v>
      </c>
      <c r="J178">
        <v>92.63</v>
      </c>
      <c r="K178">
        <v>37.55</v>
      </c>
      <c r="L178">
        <v>3.25</v>
      </c>
      <c r="M178">
        <v>13</v>
      </c>
      <c r="N178">
        <v>11.83</v>
      </c>
      <c r="O178">
        <v>11658.24</v>
      </c>
      <c r="P178">
        <v>62.61</v>
      </c>
      <c r="Q178">
        <v>453.21</v>
      </c>
      <c r="R178">
        <v>43.26</v>
      </c>
      <c r="S178">
        <v>28.65</v>
      </c>
      <c r="T178">
        <v>6561.79</v>
      </c>
      <c r="U178">
        <v>0.66</v>
      </c>
      <c r="V178">
        <v>0.89</v>
      </c>
      <c r="W178">
        <v>0.1</v>
      </c>
      <c r="X178">
        <v>0.39</v>
      </c>
      <c r="Y178">
        <v>1</v>
      </c>
      <c r="Z178">
        <v>10</v>
      </c>
    </row>
    <row r="179" spans="1:26">
      <c r="A179">
        <v>10</v>
      </c>
      <c r="B179">
        <v>40</v>
      </c>
      <c r="C179" t="s">
        <v>26</v>
      </c>
      <c r="D179">
        <v>8.8858</v>
      </c>
      <c r="E179">
        <v>11.25</v>
      </c>
      <c r="F179">
        <v>9.050000000000001</v>
      </c>
      <c r="G179">
        <v>38.78</v>
      </c>
      <c r="H179">
        <v>0.66</v>
      </c>
      <c r="I179">
        <v>14</v>
      </c>
      <c r="J179">
        <v>92.94</v>
      </c>
      <c r="K179">
        <v>37.55</v>
      </c>
      <c r="L179">
        <v>3.5</v>
      </c>
      <c r="M179">
        <v>9</v>
      </c>
      <c r="N179">
        <v>11.88</v>
      </c>
      <c r="O179">
        <v>11696.16</v>
      </c>
      <c r="P179">
        <v>60.94</v>
      </c>
      <c r="Q179">
        <v>453.17</v>
      </c>
      <c r="R179">
        <v>41.29</v>
      </c>
      <c r="S179">
        <v>28.65</v>
      </c>
      <c r="T179">
        <v>5582.05</v>
      </c>
      <c r="U179">
        <v>0.6899999999999999</v>
      </c>
      <c r="V179">
        <v>0.9</v>
      </c>
      <c r="W179">
        <v>0.1</v>
      </c>
      <c r="X179">
        <v>0.33</v>
      </c>
      <c r="Y179">
        <v>1</v>
      </c>
      <c r="Z179">
        <v>10</v>
      </c>
    </row>
    <row r="180" spans="1:26">
      <c r="A180">
        <v>11</v>
      </c>
      <c r="B180">
        <v>40</v>
      </c>
      <c r="C180" t="s">
        <v>26</v>
      </c>
      <c r="D180">
        <v>8.8696</v>
      </c>
      <c r="E180">
        <v>11.27</v>
      </c>
      <c r="F180">
        <v>9.09</v>
      </c>
      <c r="G180">
        <v>41.95</v>
      </c>
      <c r="H180">
        <v>0.71</v>
      </c>
      <c r="I180">
        <v>13</v>
      </c>
      <c r="J180">
        <v>93.23999999999999</v>
      </c>
      <c r="K180">
        <v>37.55</v>
      </c>
      <c r="L180">
        <v>3.75</v>
      </c>
      <c r="M180">
        <v>6</v>
      </c>
      <c r="N180">
        <v>11.94</v>
      </c>
      <c r="O180">
        <v>11734.1</v>
      </c>
      <c r="P180">
        <v>60.65</v>
      </c>
      <c r="Q180">
        <v>453.17</v>
      </c>
      <c r="R180">
        <v>42.56</v>
      </c>
      <c r="S180">
        <v>28.65</v>
      </c>
      <c r="T180">
        <v>6219.04</v>
      </c>
      <c r="U180">
        <v>0.67</v>
      </c>
      <c r="V180">
        <v>0.89</v>
      </c>
      <c r="W180">
        <v>0.11</v>
      </c>
      <c r="X180">
        <v>0.37</v>
      </c>
      <c r="Y180">
        <v>1</v>
      </c>
      <c r="Z180">
        <v>10</v>
      </c>
    </row>
    <row r="181" spans="1:26">
      <c r="A181">
        <v>12</v>
      </c>
      <c r="B181">
        <v>40</v>
      </c>
      <c r="C181" t="s">
        <v>26</v>
      </c>
      <c r="D181">
        <v>8.879200000000001</v>
      </c>
      <c r="E181">
        <v>11.26</v>
      </c>
      <c r="F181">
        <v>9.08</v>
      </c>
      <c r="G181">
        <v>41.89</v>
      </c>
      <c r="H181">
        <v>0.75</v>
      </c>
      <c r="I181">
        <v>13</v>
      </c>
      <c r="J181">
        <v>93.55</v>
      </c>
      <c r="K181">
        <v>37.55</v>
      </c>
      <c r="L181">
        <v>4</v>
      </c>
      <c r="M181">
        <v>1</v>
      </c>
      <c r="N181">
        <v>12</v>
      </c>
      <c r="O181">
        <v>11772.07</v>
      </c>
      <c r="P181">
        <v>60.28</v>
      </c>
      <c r="Q181">
        <v>453.24</v>
      </c>
      <c r="R181">
        <v>41.78</v>
      </c>
      <c r="S181">
        <v>28.65</v>
      </c>
      <c r="T181">
        <v>5828.96</v>
      </c>
      <c r="U181">
        <v>0.6899999999999999</v>
      </c>
      <c r="V181">
        <v>0.9</v>
      </c>
      <c r="W181">
        <v>0.11</v>
      </c>
      <c r="X181">
        <v>0.36</v>
      </c>
      <c r="Y181">
        <v>1</v>
      </c>
      <c r="Z181">
        <v>10</v>
      </c>
    </row>
    <row r="182" spans="1:26">
      <c r="A182">
        <v>13</v>
      </c>
      <c r="B182">
        <v>40</v>
      </c>
      <c r="C182" t="s">
        <v>26</v>
      </c>
      <c r="D182">
        <v>8.876799999999999</v>
      </c>
      <c r="E182">
        <v>11.27</v>
      </c>
      <c r="F182">
        <v>9.08</v>
      </c>
      <c r="G182">
        <v>41.91</v>
      </c>
      <c r="H182">
        <v>0.8</v>
      </c>
      <c r="I182">
        <v>13</v>
      </c>
      <c r="J182">
        <v>93.86</v>
      </c>
      <c r="K182">
        <v>37.55</v>
      </c>
      <c r="L182">
        <v>4.25</v>
      </c>
      <c r="M182">
        <v>0</v>
      </c>
      <c r="N182">
        <v>12.06</v>
      </c>
      <c r="O182">
        <v>11810.06</v>
      </c>
      <c r="P182">
        <v>60.42</v>
      </c>
      <c r="Q182">
        <v>453.24</v>
      </c>
      <c r="R182">
        <v>41.83</v>
      </c>
      <c r="S182">
        <v>28.65</v>
      </c>
      <c r="T182">
        <v>5853.3</v>
      </c>
      <c r="U182">
        <v>0.68</v>
      </c>
      <c r="V182">
        <v>0.9</v>
      </c>
      <c r="W182">
        <v>0.12</v>
      </c>
      <c r="X182">
        <v>0.36</v>
      </c>
      <c r="Y182">
        <v>1</v>
      </c>
      <c r="Z182">
        <v>10</v>
      </c>
    </row>
    <row r="183" spans="1:26">
      <c r="A183">
        <v>0</v>
      </c>
      <c r="B183">
        <v>125</v>
      </c>
      <c r="C183" t="s">
        <v>26</v>
      </c>
      <c r="D183">
        <v>4.2499</v>
      </c>
      <c r="E183">
        <v>23.53</v>
      </c>
      <c r="F183">
        <v>13.41</v>
      </c>
      <c r="G183">
        <v>5.16</v>
      </c>
      <c r="H183">
        <v>0.07000000000000001</v>
      </c>
      <c r="I183">
        <v>156</v>
      </c>
      <c r="J183">
        <v>242.64</v>
      </c>
      <c r="K183">
        <v>58.47</v>
      </c>
      <c r="L183">
        <v>1</v>
      </c>
      <c r="M183">
        <v>154</v>
      </c>
      <c r="N183">
        <v>58.17</v>
      </c>
      <c r="O183">
        <v>30160.1</v>
      </c>
      <c r="P183">
        <v>213.75</v>
      </c>
      <c r="Q183">
        <v>453.34</v>
      </c>
      <c r="R183">
        <v>184.11</v>
      </c>
      <c r="S183">
        <v>28.65</v>
      </c>
      <c r="T183">
        <v>76282.28999999999</v>
      </c>
      <c r="U183">
        <v>0.16</v>
      </c>
      <c r="V183">
        <v>0.61</v>
      </c>
      <c r="W183">
        <v>0.33</v>
      </c>
      <c r="X183">
        <v>4.68</v>
      </c>
      <c r="Y183">
        <v>1</v>
      </c>
      <c r="Z183">
        <v>10</v>
      </c>
    </row>
    <row r="184" spans="1:26">
      <c r="A184">
        <v>1</v>
      </c>
      <c r="B184">
        <v>125</v>
      </c>
      <c r="C184" t="s">
        <v>26</v>
      </c>
      <c r="D184">
        <v>4.9855</v>
      </c>
      <c r="E184">
        <v>20.06</v>
      </c>
      <c r="F184">
        <v>12.01</v>
      </c>
      <c r="G184">
        <v>6.44</v>
      </c>
      <c r="H184">
        <v>0.09</v>
      </c>
      <c r="I184">
        <v>112</v>
      </c>
      <c r="J184">
        <v>243.08</v>
      </c>
      <c r="K184">
        <v>58.47</v>
      </c>
      <c r="L184">
        <v>1.25</v>
      </c>
      <c r="M184">
        <v>110</v>
      </c>
      <c r="N184">
        <v>58.36</v>
      </c>
      <c r="O184">
        <v>30214.33</v>
      </c>
      <c r="P184">
        <v>191.05</v>
      </c>
      <c r="Q184">
        <v>453.26</v>
      </c>
      <c r="R184">
        <v>138.39</v>
      </c>
      <c r="S184">
        <v>28.65</v>
      </c>
      <c r="T184">
        <v>53640.68</v>
      </c>
      <c r="U184">
        <v>0.21</v>
      </c>
      <c r="V184">
        <v>0.68</v>
      </c>
      <c r="W184">
        <v>0.26</v>
      </c>
      <c r="X184">
        <v>3.29</v>
      </c>
      <c r="Y184">
        <v>1</v>
      </c>
      <c r="Z184">
        <v>10</v>
      </c>
    </row>
    <row r="185" spans="1:26">
      <c r="A185">
        <v>2</v>
      </c>
      <c r="B185">
        <v>125</v>
      </c>
      <c r="C185" t="s">
        <v>26</v>
      </c>
      <c r="D185">
        <v>5.5222</v>
      </c>
      <c r="E185">
        <v>18.11</v>
      </c>
      <c r="F185">
        <v>11.24</v>
      </c>
      <c r="G185">
        <v>7.75</v>
      </c>
      <c r="H185">
        <v>0.11</v>
      </c>
      <c r="I185">
        <v>87</v>
      </c>
      <c r="J185">
        <v>243.52</v>
      </c>
      <c r="K185">
        <v>58.47</v>
      </c>
      <c r="L185">
        <v>1.5</v>
      </c>
      <c r="M185">
        <v>85</v>
      </c>
      <c r="N185">
        <v>58.55</v>
      </c>
      <c r="O185">
        <v>30268.64</v>
      </c>
      <c r="P185">
        <v>178.37</v>
      </c>
      <c r="Q185">
        <v>453.31</v>
      </c>
      <c r="R185">
        <v>112.97</v>
      </c>
      <c r="S185">
        <v>28.65</v>
      </c>
      <c r="T185">
        <v>41054</v>
      </c>
      <c r="U185">
        <v>0.25</v>
      </c>
      <c r="V185">
        <v>0.72</v>
      </c>
      <c r="W185">
        <v>0.22</v>
      </c>
      <c r="X185">
        <v>2.52</v>
      </c>
      <c r="Y185">
        <v>1</v>
      </c>
      <c r="Z185">
        <v>10</v>
      </c>
    </row>
    <row r="186" spans="1:26">
      <c r="A186">
        <v>3</v>
      </c>
      <c r="B186">
        <v>125</v>
      </c>
      <c r="C186" t="s">
        <v>26</v>
      </c>
      <c r="D186">
        <v>5.9005</v>
      </c>
      <c r="E186">
        <v>16.95</v>
      </c>
      <c r="F186">
        <v>10.79</v>
      </c>
      <c r="G186">
        <v>8.99</v>
      </c>
      <c r="H186">
        <v>0.13</v>
      </c>
      <c r="I186">
        <v>72</v>
      </c>
      <c r="J186">
        <v>243.96</v>
      </c>
      <c r="K186">
        <v>58.47</v>
      </c>
      <c r="L186">
        <v>1.75</v>
      </c>
      <c r="M186">
        <v>70</v>
      </c>
      <c r="N186">
        <v>58.74</v>
      </c>
      <c r="O186">
        <v>30323.01</v>
      </c>
      <c r="P186">
        <v>170.8</v>
      </c>
      <c r="Q186">
        <v>453.29</v>
      </c>
      <c r="R186">
        <v>98.15000000000001</v>
      </c>
      <c r="S186">
        <v>28.65</v>
      </c>
      <c r="T186">
        <v>33721.52</v>
      </c>
      <c r="U186">
        <v>0.29</v>
      </c>
      <c r="V186">
        <v>0.75</v>
      </c>
      <c r="W186">
        <v>0.2</v>
      </c>
      <c r="X186">
        <v>2.07</v>
      </c>
      <c r="Y186">
        <v>1</v>
      </c>
      <c r="Z186">
        <v>10</v>
      </c>
    </row>
    <row r="187" spans="1:26">
      <c r="A187">
        <v>4</v>
      </c>
      <c r="B187">
        <v>125</v>
      </c>
      <c r="C187" t="s">
        <v>26</v>
      </c>
      <c r="D187">
        <v>6.2114</v>
      </c>
      <c r="E187">
        <v>16.1</v>
      </c>
      <c r="F187">
        <v>10.46</v>
      </c>
      <c r="G187">
        <v>10.29</v>
      </c>
      <c r="H187">
        <v>0.15</v>
      </c>
      <c r="I187">
        <v>61</v>
      </c>
      <c r="J187">
        <v>244.41</v>
      </c>
      <c r="K187">
        <v>58.47</v>
      </c>
      <c r="L187">
        <v>2</v>
      </c>
      <c r="M187">
        <v>59</v>
      </c>
      <c r="N187">
        <v>58.93</v>
      </c>
      <c r="O187">
        <v>30377.45</v>
      </c>
      <c r="P187">
        <v>165.28</v>
      </c>
      <c r="Q187">
        <v>453.25</v>
      </c>
      <c r="R187">
        <v>87.51000000000001</v>
      </c>
      <c r="S187">
        <v>28.65</v>
      </c>
      <c r="T187">
        <v>28453.57</v>
      </c>
      <c r="U187">
        <v>0.33</v>
      </c>
      <c r="V187">
        <v>0.78</v>
      </c>
      <c r="W187">
        <v>0.18</v>
      </c>
      <c r="X187">
        <v>1.74</v>
      </c>
      <c r="Y187">
        <v>1</v>
      </c>
      <c r="Z187">
        <v>10</v>
      </c>
    </row>
    <row r="188" spans="1:26">
      <c r="A188">
        <v>5</v>
      </c>
      <c r="B188">
        <v>125</v>
      </c>
      <c r="C188" t="s">
        <v>26</v>
      </c>
      <c r="D188">
        <v>6.4596</v>
      </c>
      <c r="E188">
        <v>15.48</v>
      </c>
      <c r="F188">
        <v>10.22</v>
      </c>
      <c r="G188">
        <v>11.57</v>
      </c>
      <c r="H188">
        <v>0.16</v>
      </c>
      <c r="I188">
        <v>53</v>
      </c>
      <c r="J188">
        <v>244.85</v>
      </c>
      <c r="K188">
        <v>58.47</v>
      </c>
      <c r="L188">
        <v>2.25</v>
      </c>
      <c r="M188">
        <v>51</v>
      </c>
      <c r="N188">
        <v>59.12</v>
      </c>
      <c r="O188">
        <v>30431.96</v>
      </c>
      <c r="P188">
        <v>161.09</v>
      </c>
      <c r="Q188">
        <v>453.28</v>
      </c>
      <c r="R188">
        <v>79.38</v>
      </c>
      <c r="S188">
        <v>28.65</v>
      </c>
      <c r="T188">
        <v>24431.28</v>
      </c>
      <c r="U188">
        <v>0.36</v>
      </c>
      <c r="V188">
        <v>0.8</v>
      </c>
      <c r="W188">
        <v>0.17</v>
      </c>
      <c r="X188">
        <v>1.5</v>
      </c>
      <c r="Y188">
        <v>1</v>
      </c>
      <c r="Z188">
        <v>10</v>
      </c>
    </row>
    <row r="189" spans="1:26">
      <c r="A189">
        <v>6</v>
      </c>
      <c r="B189">
        <v>125</v>
      </c>
      <c r="C189" t="s">
        <v>26</v>
      </c>
      <c r="D189">
        <v>6.6583</v>
      </c>
      <c r="E189">
        <v>15.02</v>
      </c>
      <c r="F189">
        <v>10.04</v>
      </c>
      <c r="G189">
        <v>12.82</v>
      </c>
      <c r="H189">
        <v>0.18</v>
      </c>
      <c r="I189">
        <v>47</v>
      </c>
      <c r="J189">
        <v>245.29</v>
      </c>
      <c r="K189">
        <v>58.47</v>
      </c>
      <c r="L189">
        <v>2.5</v>
      </c>
      <c r="M189">
        <v>45</v>
      </c>
      <c r="N189">
        <v>59.32</v>
      </c>
      <c r="O189">
        <v>30486.54</v>
      </c>
      <c r="P189">
        <v>157.94</v>
      </c>
      <c r="Q189">
        <v>453.23</v>
      </c>
      <c r="R189">
        <v>73.68000000000001</v>
      </c>
      <c r="S189">
        <v>28.65</v>
      </c>
      <c r="T189">
        <v>21608.4</v>
      </c>
      <c r="U189">
        <v>0.39</v>
      </c>
      <c r="V189">
        <v>0.8100000000000001</v>
      </c>
      <c r="W189">
        <v>0.15</v>
      </c>
      <c r="X189">
        <v>1.32</v>
      </c>
      <c r="Y189">
        <v>1</v>
      </c>
      <c r="Z189">
        <v>10</v>
      </c>
    </row>
    <row r="190" spans="1:26">
      <c r="A190">
        <v>7</v>
      </c>
      <c r="B190">
        <v>125</v>
      </c>
      <c r="C190" t="s">
        <v>26</v>
      </c>
      <c r="D190">
        <v>6.8345</v>
      </c>
      <c r="E190">
        <v>14.63</v>
      </c>
      <c r="F190">
        <v>9.890000000000001</v>
      </c>
      <c r="G190">
        <v>14.13</v>
      </c>
      <c r="H190">
        <v>0.2</v>
      </c>
      <c r="I190">
        <v>42</v>
      </c>
      <c r="J190">
        <v>245.73</v>
      </c>
      <c r="K190">
        <v>58.47</v>
      </c>
      <c r="L190">
        <v>2.75</v>
      </c>
      <c r="M190">
        <v>40</v>
      </c>
      <c r="N190">
        <v>59.51</v>
      </c>
      <c r="O190">
        <v>30541.19</v>
      </c>
      <c r="P190">
        <v>155.17</v>
      </c>
      <c r="Q190">
        <v>453.2</v>
      </c>
      <c r="R190">
        <v>68.79000000000001</v>
      </c>
      <c r="S190">
        <v>28.65</v>
      </c>
      <c r="T190">
        <v>19190.03</v>
      </c>
      <c r="U190">
        <v>0.42</v>
      </c>
      <c r="V190">
        <v>0.82</v>
      </c>
      <c r="W190">
        <v>0.15</v>
      </c>
      <c r="X190">
        <v>1.17</v>
      </c>
      <c r="Y190">
        <v>1</v>
      </c>
      <c r="Z190">
        <v>10</v>
      </c>
    </row>
    <row r="191" spans="1:26">
      <c r="A191">
        <v>8</v>
      </c>
      <c r="B191">
        <v>125</v>
      </c>
      <c r="C191" t="s">
        <v>26</v>
      </c>
      <c r="D191">
        <v>6.9823</v>
      </c>
      <c r="E191">
        <v>14.32</v>
      </c>
      <c r="F191">
        <v>9.77</v>
      </c>
      <c r="G191">
        <v>15.43</v>
      </c>
      <c r="H191">
        <v>0.22</v>
      </c>
      <c r="I191">
        <v>38</v>
      </c>
      <c r="J191">
        <v>246.18</v>
      </c>
      <c r="K191">
        <v>58.47</v>
      </c>
      <c r="L191">
        <v>3</v>
      </c>
      <c r="M191">
        <v>36</v>
      </c>
      <c r="N191">
        <v>59.7</v>
      </c>
      <c r="O191">
        <v>30595.91</v>
      </c>
      <c r="P191">
        <v>153.04</v>
      </c>
      <c r="Q191">
        <v>453.26</v>
      </c>
      <c r="R191">
        <v>64.79000000000001</v>
      </c>
      <c r="S191">
        <v>28.65</v>
      </c>
      <c r="T191">
        <v>17208.54</v>
      </c>
      <c r="U191">
        <v>0.44</v>
      </c>
      <c r="V191">
        <v>0.83</v>
      </c>
      <c r="W191">
        <v>0.14</v>
      </c>
      <c r="X191">
        <v>1.05</v>
      </c>
      <c r="Y191">
        <v>1</v>
      </c>
      <c r="Z191">
        <v>10</v>
      </c>
    </row>
    <row r="192" spans="1:26">
      <c r="A192">
        <v>9</v>
      </c>
      <c r="B192">
        <v>125</v>
      </c>
      <c r="C192" t="s">
        <v>26</v>
      </c>
      <c r="D192">
        <v>7.0972</v>
      </c>
      <c r="E192">
        <v>14.09</v>
      </c>
      <c r="F192">
        <v>9.68</v>
      </c>
      <c r="G192">
        <v>16.59</v>
      </c>
      <c r="H192">
        <v>0.23</v>
      </c>
      <c r="I192">
        <v>35</v>
      </c>
      <c r="J192">
        <v>246.62</v>
      </c>
      <c r="K192">
        <v>58.47</v>
      </c>
      <c r="L192">
        <v>3.25</v>
      </c>
      <c r="M192">
        <v>33</v>
      </c>
      <c r="N192">
        <v>59.9</v>
      </c>
      <c r="O192">
        <v>30650.7</v>
      </c>
      <c r="P192">
        <v>151.2</v>
      </c>
      <c r="Q192">
        <v>453.27</v>
      </c>
      <c r="R192">
        <v>61.84</v>
      </c>
      <c r="S192">
        <v>28.65</v>
      </c>
      <c r="T192">
        <v>15747.51</v>
      </c>
      <c r="U192">
        <v>0.46</v>
      </c>
      <c r="V192">
        <v>0.84</v>
      </c>
      <c r="W192">
        <v>0.14</v>
      </c>
      <c r="X192">
        <v>0.96</v>
      </c>
      <c r="Y192">
        <v>1</v>
      </c>
      <c r="Z192">
        <v>10</v>
      </c>
    </row>
    <row r="193" spans="1:26">
      <c r="A193">
        <v>10</v>
      </c>
      <c r="B193">
        <v>125</v>
      </c>
      <c r="C193" t="s">
        <v>26</v>
      </c>
      <c r="D193">
        <v>7.2167</v>
      </c>
      <c r="E193">
        <v>13.86</v>
      </c>
      <c r="F193">
        <v>9.59</v>
      </c>
      <c r="G193">
        <v>17.98</v>
      </c>
      <c r="H193">
        <v>0.25</v>
      </c>
      <c r="I193">
        <v>32</v>
      </c>
      <c r="J193">
        <v>247.07</v>
      </c>
      <c r="K193">
        <v>58.47</v>
      </c>
      <c r="L193">
        <v>3.5</v>
      </c>
      <c r="M193">
        <v>30</v>
      </c>
      <c r="N193">
        <v>60.09</v>
      </c>
      <c r="O193">
        <v>30705.56</v>
      </c>
      <c r="P193">
        <v>149.51</v>
      </c>
      <c r="Q193">
        <v>453.25</v>
      </c>
      <c r="R193">
        <v>58.83</v>
      </c>
      <c r="S193">
        <v>28.65</v>
      </c>
      <c r="T193">
        <v>14259</v>
      </c>
      <c r="U193">
        <v>0.49</v>
      </c>
      <c r="V193">
        <v>0.85</v>
      </c>
      <c r="W193">
        <v>0.13</v>
      </c>
      <c r="X193">
        <v>0.87</v>
      </c>
      <c r="Y193">
        <v>1</v>
      </c>
      <c r="Z193">
        <v>10</v>
      </c>
    </row>
    <row r="194" spans="1:26">
      <c r="A194">
        <v>11</v>
      </c>
      <c r="B194">
        <v>125</v>
      </c>
      <c r="C194" t="s">
        <v>26</v>
      </c>
      <c r="D194">
        <v>7.3088</v>
      </c>
      <c r="E194">
        <v>13.68</v>
      </c>
      <c r="F194">
        <v>9.51</v>
      </c>
      <c r="G194">
        <v>19.02</v>
      </c>
      <c r="H194">
        <v>0.27</v>
      </c>
      <c r="I194">
        <v>30</v>
      </c>
      <c r="J194">
        <v>247.51</v>
      </c>
      <c r="K194">
        <v>58.47</v>
      </c>
      <c r="L194">
        <v>3.75</v>
      </c>
      <c r="M194">
        <v>28</v>
      </c>
      <c r="N194">
        <v>60.29</v>
      </c>
      <c r="O194">
        <v>30760.49</v>
      </c>
      <c r="P194">
        <v>147.86</v>
      </c>
      <c r="Q194">
        <v>453.31</v>
      </c>
      <c r="R194">
        <v>56.1</v>
      </c>
      <c r="S194">
        <v>28.65</v>
      </c>
      <c r="T194">
        <v>12905.53</v>
      </c>
      <c r="U194">
        <v>0.51</v>
      </c>
      <c r="V194">
        <v>0.85</v>
      </c>
      <c r="W194">
        <v>0.13</v>
      </c>
      <c r="X194">
        <v>0.79</v>
      </c>
      <c r="Y194">
        <v>1</v>
      </c>
      <c r="Z194">
        <v>10</v>
      </c>
    </row>
    <row r="195" spans="1:26">
      <c r="A195">
        <v>12</v>
      </c>
      <c r="B195">
        <v>125</v>
      </c>
      <c r="C195" t="s">
        <v>26</v>
      </c>
      <c r="D195">
        <v>7.4908</v>
      </c>
      <c r="E195">
        <v>13.35</v>
      </c>
      <c r="F195">
        <v>9.32</v>
      </c>
      <c r="G195">
        <v>20.71</v>
      </c>
      <c r="H195">
        <v>0.29</v>
      </c>
      <c r="I195">
        <v>27</v>
      </c>
      <c r="J195">
        <v>247.96</v>
      </c>
      <c r="K195">
        <v>58.47</v>
      </c>
      <c r="L195">
        <v>4</v>
      </c>
      <c r="M195">
        <v>25</v>
      </c>
      <c r="N195">
        <v>60.48</v>
      </c>
      <c r="O195">
        <v>30815.5</v>
      </c>
      <c r="P195">
        <v>144.41</v>
      </c>
      <c r="Q195">
        <v>453.2</v>
      </c>
      <c r="R195">
        <v>49.69</v>
      </c>
      <c r="S195">
        <v>28.65</v>
      </c>
      <c r="T195">
        <v>9716.469999999999</v>
      </c>
      <c r="U195">
        <v>0.58</v>
      </c>
      <c r="V195">
        <v>0.87</v>
      </c>
      <c r="W195">
        <v>0.12</v>
      </c>
      <c r="X195">
        <v>0.6</v>
      </c>
      <c r="Y195">
        <v>1</v>
      </c>
      <c r="Z195">
        <v>10</v>
      </c>
    </row>
    <row r="196" spans="1:26">
      <c r="A196">
        <v>13</v>
      </c>
      <c r="B196">
        <v>125</v>
      </c>
      <c r="C196" t="s">
        <v>26</v>
      </c>
      <c r="D196">
        <v>7.4305</v>
      </c>
      <c r="E196">
        <v>13.46</v>
      </c>
      <c r="F196">
        <v>9.470000000000001</v>
      </c>
      <c r="G196">
        <v>21.86</v>
      </c>
      <c r="H196">
        <v>0.3</v>
      </c>
      <c r="I196">
        <v>26</v>
      </c>
      <c r="J196">
        <v>248.4</v>
      </c>
      <c r="K196">
        <v>58.47</v>
      </c>
      <c r="L196">
        <v>4.25</v>
      </c>
      <c r="M196">
        <v>24</v>
      </c>
      <c r="N196">
        <v>60.68</v>
      </c>
      <c r="O196">
        <v>30870.57</v>
      </c>
      <c r="P196">
        <v>146.7</v>
      </c>
      <c r="Q196">
        <v>453.22</v>
      </c>
      <c r="R196">
        <v>55.9</v>
      </c>
      <c r="S196">
        <v>28.65</v>
      </c>
      <c r="T196">
        <v>12822.58</v>
      </c>
      <c r="U196">
        <v>0.51</v>
      </c>
      <c r="V196">
        <v>0.86</v>
      </c>
      <c r="W196">
        <v>0.11</v>
      </c>
      <c r="X196">
        <v>0.75</v>
      </c>
      <c r="Y196">
        <v>1</v>
      </c>
      <c r="Z196">
        <v>10</v>
      </c>
    </row>
    <row r="197" spans="1:26">
      <c r="A197">
        <v>14</v>
      </c>
      <c r="B197">
        <v>125</v>
      </c>
      <c r="C197" t="s">
        <v>26</v>
      </c>
      <c r="D197">
        <v>7.4497</v>
      </c>
      <c r="E197">
        <v>13.42</v>
      </c>
      <c r="F197">
        <v>9.49</v>
      </c>
      <c r="G197">
        <v>22.77</v>
      </c>
      <c r="H197">
        <v>0.32</v>
      </c>
      <c r="I197">
        <v>25</v>
      </c>
      <c r="J197">
        <v>248.85</v>
      </c>
      <c r="K197">
        <v>58.47</v>
      </c>
      <c r="L197">
        <v>4.5</v>
      </c>
      <c r="M197">
        <v>23</v>
      </c>
      <c r="N197">
        <v>60.88</v>
      </c>
      <c r="O197">
        <v>30925.72</v>
      </c>
      <c r="P197">
        <v>146.68</v>
      </c>
      <c r="Q197">
        <v>453.18</v>
      </c>
      <c r="R197">
        <v>55.83</v>
      </c>
      <c r="S197">
        <v>28.65</v>
      </c>
      <c r="T197">
        <v>12794.85</v>
      </c>
      <c r="U197">
        <v>0.51</v>
      </c>
      <c r="V197">
        <v>0.86</v>
      </c>
      <c r="W197">
        <v>0.12</v>
      </c>
      <c r="X197">
        <v>0.77</v>
      </c>
      <c r="Y197">
        <v>1</v>
      </c>
      <c r="Z197">
        <v>10</v>
      </c>
    </row>
    <row r="198" spans="1:26">
      <c r="A198">
        <v>15</v>
      </c>
      <c r="B198">
        <v>125</v>
      </c>
      <c r="C198" t="s">
        <v>26</v>
      </c>
      <c r="D198">
        <v>7.5702</v>
      </c>
      <c r="E198">
        <v>13.21</v>
      </c>
      <c r="F198">
        <v>9.369999999999999</v>
      </c>
      <c r="G198">
        <v>24.43</v>
      </c>
      <c r="H198">
        <v>0.34</v>
      </c>
      <c r="I198">
        <v>23</v>
      </c>
      <c r="J198">
        <v>249.3</v>
      </c>
      <c r="K198">
        <v>58.47</v>
      </c>
      <c r="L198">
        <v>4.75</v>
      </c>
      <c r="M198">
        <v>21</v>
      </c>
      <c r="N198">
        <v>61.07</v>
      </c>
      <c r="O198">
        <v>30980.93</v>
      </c>
      <c r="P198">
        <v>144.33</v>
      </c>
      <c r="Q198">
        <v>453.2</v>
      </c>
      <c r="R198">
        <v>51.63</v>
      </c>
      <c r="S198">
        <v>28.65</v>
      </c>
      <c r="T198">
        <v>10707.12</v>
      </c>
      <c r="U198">
        <v>0.55</v>
      </c>
      <c r="V198">
        <v>0.87</v>
      </c>
      <c r="W198">
        <v>0.12</v>
      </c>
      <c r="X198">
        <v>0.65</v>
      </c>
      <c r="Y198">
        <v>1</v>
      </c>
      <c r="Z198">
        <v>10</v>
      </c>
    </row>
    <row r="199" spans="1:26">
      <c r="A199">
        <v>16</v>
      </c>
      <c r="B199">
        <v>125</v>
      </c>
      <c r="C199" t="s">
        <v>26</v>
      </c>
      <c r="D199">
        <v>7.6187</v>
      </c>
      <c r="E199">
        <v>13.13</v>
      </c>
      <c r="F199">
        <v>9.33</v>
      </c>
      <c r="G199">
        <v>25.44</v>
      </c>
      <c r="H199">
        <v>0.36</v>
      </c>
      <c r="I199">
        <v>22</v>
      </c>
      <c r="J199">
        <v>249.75</v>
      </c>
      <c r="K199">
        <v>58.47</v>
      </c>
      <c r="L199">
        <v>5</v>
      </c>
      <c r="M199">
        <v>20</v>
      </c>
      <c r="N199">
        <v>61.27</v>
      </c>
      <c r="O199">
        <v>31036.22</v>
      </c>
      <c r="P199">
        <v>143.39</v>
      </c>
      <c r="Q199">
        <v>453.19</v>
      </c>
      <c r="R199">
        <v>50.65</v>
      </c>
      <c r="S199">
        <v>28.65</v>
      </c>
      <c r="T199">
        <v>10221.04</v>
      </c>
      <c r="U199">
        <v>0.57</v>
      </c>
      <c r="V199">
        <v>0.87</v>
      </c>
      <c r="W199">
        <v>0.11</v>
      </c>
      <c r="X199">
        <v>0.61</v>
      </c>
      <c r="Y199">
        <v>1</v>
      </c>
      <c r="Z199">
        <v>10</v>
      </c>
    </row>
    <row r="200" spans="1:26">
      <c r="A200">
        <v>17</v>
      </c>
      <c r="B200">
        <v>125</v>
      </c>
      <c r="C200" t="s">
        <v>26</v>
      </c>
      <c r="D200">
        <v>7.6612</v>
      </c>
      <c r="E200">
        <v>13.05</v>
      </c>
      <c r="F200">
        <v>9.300000000000001</v>
      </c>
      <c r="G200">
        <v>26.58</v>
      </c>
      <c r="H200">
        <v>0.37</v>
      </c>
      <c r="I200">
        <v>21</v>
      </c>
      <c r="J200">
        <v>250.2</v>
      </c>
      <c r="K200">
        <v>58.47</v>
      </c>
      <c r="L200">
        <v>5.25</v>
      </c>
      <c r="M200">
        <v>19</v>
      </c>
      <c r="N200">
        <v>61.47</v>
      </c>
      <c r="O200">
        <v>31091.59</v>
      </c>
      <c r="P200">
        <v>142.86</v>
      </c>
      <c r="Q200">
        <v>453.19</v>
      </c>
      <c r="R200">
        <v>49.64</v>
      </c>
      <c r="S200">
        <v>28.65</v>
      </c>
      <c r="T200">
        <v>9719.24</v>
      </c>
      <c r="U200">
        <v>0.58</v>
      </c>
      <c r="V200">
        <v>0.87</v>
      </c>
      <c r="W200">
        <v>0.12</v>
      </c>
      <c r="X200">
        <v>0.58</v>
      </c>
      <c r="Y200">
        <v>1</v>
      </c>
      <c r="Z200">
        <v>10</v>
      </c>
    </row>
    <row r="201" spans="1:26">
      <c r="A201">
        <v>18</v>
      </c>
      <c r="B201">
        <v>125</v>
      </c>
      <c r="C201" t="s">
        <v>26</v>
      </c>
      <c r="D201">
        <v>7.7098</v>
      </c>
      <c r="E201">
        <v>12.97</v>
      </c>
      <c r="F201">
        <v>9.27</v>
      </c>
      <c r="G201">
        <v>27.81</v>
      </c>
      <c r="H201">
        <v>0.39</v>
      </c>
      <c r="I201">
        <v>20</v>
      </c>
      <c r="J201">
        <v>250.64</v>
      </c>
      <c r="K201">
        <v>58.47</v>
      </c>
      <c r="L201">
        <v>5.5</v>
      </c>
      <c r="M201">
        <v>18</v>
      </c>
      <c r="N201">
        <v>61.67</v>
      </c>
      <c r="O201">
        <v>31147.02</v>
      </c>
      <c r="P201">
        <v>142.1</v>
      </c>
      <c r="Q201">
        <v>453.17</v>
      </c>
      <c r="R201">
        <v>48.62</v>
      </c>
      <c r="S201">
        <v>28.65</v>
      </c>
      <c r="T201">
        <v>9213.5</v>
      </c>
      <c r="U201">
        <v>0.59</v>
      </c>
      <c r="V201">
        <v>0.88</v>
      </c>
      <c r="W201">
        <v>0.11</v>
      </c>
      <c r="X201">
        <v>0.55</v>
      </c>
      <c r="Y201">
        <v>1</v>
      </c>
      <c r="Z201">
        <v>10</v>
      </c>
    </row>
    <row r="202" spans="1:26">
      <c r="A202">
        <v>19</v>
      </c>
      <c r="B202">
        <v>125</v>
      </c>
      <c r="C202" t="s">
        <v>26</v>
      </c>
      <c r="D202">
        <v>7.76</v>
      </c>
      <c r="E202">
        <v>12.89</v>
      </c>
      <c r="F202">
        <v>9.23</v>
      </c>
      <c r="G202">
        <v>29.16</v>
      </c>
      <c r="H202">
        <v>0.41</v>
      </c>
      <c r="I202">
        <v>19</v>
      </c>
      <c r="J202">
        <v>251.09</v>
      </c>
      <c r="K202">
        <v>58.47</v>
      </c>
      <c r="L202">
        <v>5.75</v>
      </c>
      <c r="M202">
        <v>17</v>
      </c>
      <c r="N202">
        <v>61.87</v>
      </c>
      <c r="O202">
        <v>31202.53</v>
      </c>
      <c r="P202">
        <v>141.3</v>
      </c>
      <c r="Q202">
        <v>453.17</v>
      </c>
      <c r="R202">
        <v>47.38</v>
      </c>
      <c r="S202">
        <v>28.65</v>
      </c>
      <c r="T202">
        <v>8597.91</v>
      </c>
      <c r="U202">
        <v>0.6</v>
      </c>
      <c r="V202">
        <v>0.88</v>
      </c>
      <c r="W202">
        <v>0.11</v>
      </c>
      <c r="X202">
        <v>0.51</v>
      </c>
      <c r="Y202">
        <v>1</v>
      </c>
      <c r="Z202">
        <v>10</v>
      </c>
    </row>
    <row r="203" spans="1:26">
      <c r="A203">
        <v>20</v>
      </c>
      <c r="B203">
        <v>125</v>
      </c>
      <c r="C203" t="s">
        <v>26</v>
      </c>
      <c r="D203">
        <v>7.7976</v>
      </c>
      <c r="E203">
        <v>12.82</v>
      </c>
      <c r="F203">
        <v>9.220000000000001</v>
      </c>
      <c r="G203">
        <v>30.73</v>
      </c>
      <c r="H203">
        <v>0.42</v>
      </c>
      <c r="I203">
        <v>18</v>
      </c>
      <c r="J203">
        <v>251.55</v>
      </c>
      <c r="K203">
        <v>58.47</v>
      </c>
      <c r="L203">
        <v>6</v>
      </c>
      <c r="M203">
        <v>16</v>
      </c>
      <c r="N203">
        <v>62.07</v>
      </c>
      <c r="O203">
        <v>31258.11</v>
      </c>
      <c r="P203">
        <v>140.68</v>
      </c>
      <c r="Q203">
        <v>453.17</v>
      </c>
      <c r="R203">
        <v>46.85</v>
      </c>
      <c r="S203">
        <v>28.65</v>
      </c>
      <c r="T203">
        <v>8339.25</v>
      </c>
      <c r="U203">
        <v>0.61</v>
      </c>
      <c r="V203">
        <v>0.88</v>
      </c>
      <c r="W203">
        <v>0.11</v>
      </c>
      <c r="X203">
        <v>0.5</v>
      </c>
      <c r="Y203">
        <v>1</v>
      </c>
      <c r="Z203">
        <v>10</v>
      </c>
    </row>
    <row r="204" spans="1:26">
      <c r="A204">
        <v>21</v>
      </c>
      <c r="B204">
        <v>125</v>
      </c>
      <c r="C204" t="s">
        <v>26</v>
      </c>
      <c r="D204">
        <v>7.8003</v>
      </c>
      <c r="E204">
        <v>12.82</v>
      </c>
      <c r="F204">
        <v>9.210000000000001</v>
      </c>
      <c r="G204">
        <v>30.71</v>
      </c>
      <c r="H204">
        <v>0.44</v>
      </c>
      <c r="I204">
        <v>18</v>
      </c>
      <c r="J204">
        <v>252</v>
      </c>
      <c r="K204">
        <v>58.47</v>
      </c>
      <c r="L204">
        <v>6.25</v>
      </c>
      <c r="M204">
        <v>16</v>
      </c>
      <c r="N204">
        <v>62.27</v>
      </c>
      <c r="O204">
        <v>31313.77</v>
      </c>
      <c r="P204">
        <v>140.34</v>
      </c>
      <c r="Q204">
        <v>453.17</v>
      </c>
      <c r="R204">
        <v>46.62</v>
      </c>
      <c r="S204">
        <v>28.65</v>
      </c>
      <c r="T204">
        <v>8223.51</v>
      </c>
      <c r="U204">
        <v>0.61</v>
      </c>
      <c r="V204">
        <v>0.88</v>
      </c>
      <c r="W204">
        <v>0.11</v>
      </c>
      <c r="X204">
        <v>0.49</v>
      </c>
      <c r="Y204">
        <v>1</v>
      </c>
      <c r="Z204">
        <v>10</v>
      </c>
    </row>
    <row r="205" spans="1:26">
      <c r="A205">
        <v>22</v>
      </c>
      <c r="B205">
        <v>125</v>
      </c>
      <c r="C205" t="s">
        <v>26</v>
      </c>
      <c r="D205">
        <v>7.8498</v>
      </c>
      <c r="E205">
        <v>12.74</v>
      </c>
      <c r="F205">
        <v>9.18</v>
      </c>
      <c r="G205">
        <v>32.4</v>
      </c>
      <c r="H205">
        <v>0.46</v>
      </c>
      <c r="I205">
        <v>17</v>
      </c>
      <c r="J205">
        <v>252.45</v>
      </c>
      <c r="K205">
        <v>58.47</v>
      </c>
      <c r="L205">
        <v>6.5</v>
      </c>
      <c r="M205">
        <v>15</v>
      </c>
      <c r="N205">
        <v>62.47</v>
      </c>
      <c r="O205">
        <v>31369.49</v>
      </c>
      <c r="P205">
        <v>139.48</v>
      </c>
      <c r="Q205">
        <v>453.23</v>
      </c>
      <c r="R205">
        <v>45.56</v>
      </c>
      <c r="S205">
        <v>28.65</v>
      </c>
      <c r="T205">
        <v>7698.24</v>
      </c>
      <c r="U205">
        <v>0.63</v>
      </c>
      <c r="V205">
        <v>0.89</v>
      </c>
      <c r="W205">
        <v>0.11</v>
      </c>
      <c r="X205">
        <v>0.46</v>
      </c>
      <c r="Y205">
        <v>1</v>
      </c>
      <c r="Z205">
        <v>10</v>
      </c>
    </row>
    <row r="206" spans="1:26">
      <c r="A206">
        <v>23</v>
      </c>
      <c r="B206">
        <v>125</v>
      </c>
      <c r="C206" t="s">
        <v>26</v>
      </c>
      <c r="D206">
        <v>7.9024</v>
      </c>
      <c r="E206">
        <v>12.65</v>
      </c>
      <c r="F206">
        <v>9.140000000000001</v>
      </c>
      <c r="G206">
        <v>34.28</v>
      </c>
      <c r="H206">
        <v>0.47</v>
      </c>
      <c r="I206">
        <v>16</v>
      </c>
      <c r="J206">
        <v>252.9</v>
      </c>
      <c r="K206">
        <v>58.47</v>
      </c>
      <c r="L206">
        <v>6.75</v>
      </c>
      <c r="M206">
        <v>14</v>
      </c>
      <c r="N206">
        <v>62.68</v>
      </c>
      <c r="O206">
        <v>31425.3</v>
      </c>
      <c r="P206">
        <v>138.66</v>
      </c>
      <c r="Q206">
        <v>453.17</v>
      </c>
      <c r="R206">
        <v>44.36</v>
      </c>
      <c r="S206">
        <v>28.65</v>
      </c>
      <c r="T206">
        <v>7105.6</v>
      </c>
      <c r="U206">
        <v>0.65</v>
      </c>
      <c r="V206">
        <v>0.89</v>
      </c>
      <c r="W206">
        <v>0.11</v>
      </c>
      <c r="X206">
        <v>0.42</v>
      </c>
      <c r="Y206">
        <v>1</v>
      </c>
      <c r="Z206">
        <v>10</v>
      </c>
    </row>
    <row r="207" spans="1:26">
      <c r="A207">
        <v>24</v>
      </c>
      <c r="B207">
        <v>125</v>
      </c>
      <c r="C207" t="s">
        <v>26</v>
      </c>
      <c r="D207">
        <v>7.9022</v>
      </c>
      <c r="E207">
        <v>12.65</v>
      </c>
      <c r="F207">
        <v>9.140000000000001</v>
      </c>
      <c r="G207">
        <v>34.28</v>
      </c>
      <c r="H207">
        <v>0.49</v>
      </c>
      <c r="I207">
        <v>16</v>
      </c>
      <c r="J207">
        <v>253.35</v>
      </c>
      <c r="K207">
        <v>58.47</v>
      </c>
      <c r="L207">
        <v>7</v>
      </c>
      <c r="M207">
        <v>14</v>
      </c>
      <c r="N207">
        <v>62.88</v>
      </c>
      <c r="O207">
        <v>31481.17</v>
      </c>
      <c r="P207">
        <v>138.1</v>
      </c>
      <c r="Q207">
        <v>453.17</v>
      </c>
      <c r="R207">
        <v>44.33</v>
      </c>
      <c r="S207">
        <v>28.65</v>
      </c>
      <c r="T207">
        <v>7089.22</v>
      </c>
      <c r="U207">
        <v>0.65</v>
      </c>
      <c r="V207">
        <v>0.89</v>
      </c>
      <c r="W207">
        <v>0.11</v>
      </c>
      <c r="X207">
        <v>0.42</v>
      </c>
      <c r="Y207">
        <v>1</v>
      </c>
      <c r="Z207">
        <v>10</v>
      </c>
    </row>
    <row r="208" spans="1:26">
      <c r="A208">
        <v>25</v>
      </c>
      <c r="B208">
        <v>125</v>
      </c>
      <c r="C208" t="s">
        <v>26</v>
      </c>
      <c r="D208">
        <v>7.9537</v>
      </c>
      <c r="E208">
        <v>12.57</v>
      </c>
      <c r="F208">
        <v>9.109999999999999</v>
      </c>
      <c r="G208">
        <v>36.43</v>
      </c>
      <c r="H208">
        <v>0.51</v>
      </c>
      <c r="I208">
        <v>15</v>
      </c>
      <c r="J208">
        <v>253.81</v>
      </c>
      <c r="K208">
        <v>58.47</v>
      </c>
      <c r="L208">
        <v>7.25</v>
      </c>
      <c r="M208">
        <v>13</v>
      </c>
      <c r="N208">
        <v>63.08</v>
      </c>
      <c r="O208">
        <v>31537.13</v>
      </c>
      <c r="P208">
        <v>137.42</v>
      </c>
      <c r="Q208">
        <v>453.23</v>
      </c>
      <c r="R208">
        <v>43.15</v>
      </c>
      <c r="S208">
        <v>28.65</v>
      </c>
      <c r="T208">
        <v>6506.38</v>
      </c>
      <c r="U208">
        <v>0.66</v>
      </c>
      <c r="V208">
        <v>0.89</v>
      </c>
      <c r="W208">
        <v>0.1</v>
      </c>
      <c r="X208">
        <v>0.39</v>
      </c>
      <c r="Y208">
        <v>1</v>
      </c>
      <c r="Z208">
        <v>10</v>
      </c>
    </row>
    <row r="209" spans="1:26">
      <c r="A209">
        <v>26</v>
      </c>
      <c r="B209">
        <v>125</v>
      </c>
      <c r="C209" t="s">
        <v>26</v>
      </c>
      <c r="D209">
        <v>8.029299999999999</v>
      </c>
      <c r="E209">
        <v>12.45</v>
      </c>
      <c r="F209">
        <v>9.039999999999999</v>
      </c>
      <c r="G209">
        <v>38.73</v>
      </c>
      <c r="H209">
        <v>0.52</v>
      </c>
      <c r="I209">
        <v>14</v>
      </c>
      <c r="J209">
        <v>254.26</v>
      </c>
      <c r="K209">
        <v>58.47</v>
      </c>
      <c r="L209">
        <v>7.5</v>
      </c>
      <c r="M209">
        <v>12</v>
      </c>
      <c r="N209">
        <v>63.29</v>
      </c>
      <c r="O209">
        <v>31593.16</v>
      </c>
      <c r="P209">
        <v>135.69</v>
      </c>
      <c r="Q209">
        <v>453.17</v>
      </c>
      <c r="R209">
        <v>40.63</v>
      </c>
      <c r="S209">
        <v>28.65</v>
      </c>
      <c r="T209">
        <v>5248.45</v>
      </c>
      <c r="U209">
        <v>0.71</v>
      </c>
      <c r="V209">
        <v>0.9</v>
      </c>
      <c r="W209">
        <v>0.11</v>
      </c>
      <c r="X209">
        <v>0.32</v>
      </c>
      <c r="Y209">
        <v>1</v>
      </c>
      <c r="Z209">
        <v>10</v>
      </c>
    </row>
    <row r="210" spans="1:26">
      <c r="A210">
        <v>27</v>
      </c>
      <c r="B210">
        <v>125</v>
      </c>
      <c r="C210" t="s">
        <v>26</v>
      </c>
      <c r="D210">
        <v>8.0382</v>
      </c>
      <c r="E210">
        <v>12.44</v>
      </c>
      <c r="F210">
        <v>9.02</v>
      </c>
      <c r="G210">
        <v>38.67</v>
      </c>
      <c r="H210">
        <v>0.54</v>
      </c>
      <c r="I210">
        <v>14</v>
      </c>
      <c r="J210">
        <v>254.72</v>
      </c>
      <c r="K210">
        <v>58.47</v>
      </c>
      <c r="L210">
        <v>7.75</v>
      </c>
      <c r="M210">
        <v>12</v>
      </c>
      <c r="N210">
        <v>63.49</v>
      </c>
      <c r="O210">
        <v>31649.26</v>
      </c>
      <c r="P210">
        <v>135.53</v>
      </c>
      <c r="Q210">
        <v>453.2</v>
      </c>
      <c r="R210">
        <v>40.47</v>
      </c>
      <c r="S210">
        <v>28.65</v>
      </c>
      <c r="T210">
        <v>5171.45</v>
      </c>
      <c r="U210">
        <v>0.71</v>
      </c>
      <c r="V210">
        <v>0.9</v>
      </c>
      <c r="W210">
        <v>0.1</v>
      </c>
      <c r="X210">
        <v>0.3</v>
      </c>
      <c r="Y210">
        <v>1</v>
      </c>
      <c r="Z210">
        <v>10</v>
      </c>
    </row>
    <row r="211" spans="1:26">
      <c r="A211">
        <v>28</v>
      </c>
      <c r="B211">
        <v>125</v>
      </c>
      <c r="C211" t="s">
        <v>26</v>
      </c>
      <c r="D211">
        <v>7.9482</v>
      </c>
      <c r="E211">
        <v>12.58</v>
      </c>
      <c r="F211">
        <v>9.16</v>
      </c>
      <c r="G211">
        <v>39.27</v>
      </c>
      <c r="H211">
        <v>0.5600000000000001</v>
      </c>
      <c r="I211">
        <v>14</v>
      </c>
      <c r="J211">
        <v>255.17</v>
      </c>
      <c r="K211">
        <v>58.47</v>
      </c>
      <c r="L211">
        <v>8</v>
      </c>
      <c r="M211">
        <v>12</v>
      </c>
      <c r="N211">
        <v>63.7</v>
      </c>
      <c r="O211">
        <v>31705.44</v>
      </c>
      <c r="P211">
        <v>137.52</v>
      </c>
      <c r="Q211">
        <v>453.18</v>
      </c>
      <c r="R211">
        <v>45.46</v>
      </c>
      <c r="S211">
        <v>28.65</v>
      </c>
      <c r="T211">
        <v>7663.26</v>
      </c>
      <c r="U211">
        <v>0.63</v>
      </c>
      <c r="V211">
        <v>0.89</v>
      </c>
      <c r="W211">
        <v>0.1</v>
      </c>
      <c r="X211">
        <v>0.44</v>
      </c>
      <c r="Y211">
        <v>1</v>
      </c>
      <c r="Z211">
        <v>10</v>
      </c>
    </row>
    <row r="212" spans="1:26">
      <c r="A212">
        <v>29</v>
      </c>
      <c r="B212">
        <v>125</v>
      </c>
      <c r="C212" t="s">
        <v>26</v>
      </c>
      <c r="D212">
        <v>8.0395</v>
      </c>
      <c r="E212">
        <v>12.44</v>
      </c>
      <c r="F212">
        <v>9.07</v>
      </c>
      <c r="G212">
        <v>41.85</v>
      </c>
      <c r="H212">
        <v>0.57</v>
      </c>
      <c r="I212">
        <v>13</v>
      </c>
      <c r="J212">
        <v>255.63</v>
      </c>
      <c r="K212">
        <v>58.47</v>
      </c>
      <c r="L212">
        <v>8.25</v>
      </c>
      <c r="M212">
        <v>11</v>
      </c>
      <c r="N212">
        <v>63.91</v>
      </c>
      <c r="O212">
        <v>31761.69</v>
      </c>
      <c r="P212">
        <v>135.85</v>
      </c>
      <c r="Q212">
        <v>453.17</v>
      </c>
      <c r="R212">
        <v>42.03</v>
      </c>
      <c r="S212">
        <v>28.65</v>
      </c>
      <c r="T212">
        <v>5953.29</v>
      </c>
      <c r="U212">
        <v>0.68</v>
      </c>
      <c r="V212">
        <v>0.9</v>
      </c>
      <c r="W212">
        <v>0.1</v>
      </c>
      <c r="X212">
        <v>0.35</v>
      </c>
      <c r="Y212">
        <v>1</v>
      </c>
      <c r="Z212">
        <v>10</v>
      </c>
    </row>
    <row r="213" spans="1:26">
      <c r="A213">
        <v>30</v>
      </c>
      <c r="B213">
        <v>125</v>
      </c>
      <c r="C213" t="s">
        <v>26</v>
      </c>
      <c r="D213">
        <v>8.039999999999999</v>
      </c>
      <c r="E213">
        <v>12.44</v>
      </c>
      <c r="F213">
        <v>9.07</v>
      </c>
      <c r="G213">
        <v>41.85</v>
      </c>
      <c r="H213">
        <v>0.59</v>
      </c>
      <c r="I213">
        <v>13</v>
      </c>
      <c r="J213">
        <v>256.09</v>
      </c>
      <c r="K213">
        <v>58.47</v>
      </c>
      <c r="L213">
        <v>8.5</v>
      </c>
      <c r="M213">
        <v>11</v>
      </c>
      <c r="N213">
        <v>64.11</v>
      </c>
      <c r="O213">
        <v>31818.02</v>
      </c>
      <c r="P213">
        <v>135.36</v>
      </c>
      <c r="Q213">
        <v>453.17</v>
      </c>
      <c r="R213">
        <v>42</v>
      </c>
      <c r="S213">
        <v>28.65</v>
      </c>
      <c r="T213">
        <v>5940.07</v>
      </c>
      <c r="U213">
        <v>0.68</v>
      </c>
      <c r="V213">
        <v>0.9</v>
      </c>
      <c r="W213">
        <v>0.1</v>
      </c>
      <c r="X213">
        <v>0.35</v>
      </c>
      <c r="Y213">
        <v>1</v>
      </c>
      <c r="Z213">
        <v>10</v>
      </c>
    </row>
    <row r="214" spans="1:26">
      <c r="A214">
        <v>31</v>
      </c>
      <c r="B214">
        <v>125</v>
      </c>
      <c r="C214" t="s">
        <v>26</v>
      </c>
      <c r="D214">
        <v>8.089499999999999</v>
      </c>
      <c r="E214">
        <v>12.36</v>
      </c>
      <c r="F214">
        <v>9.039999999999999</v>
      </c>
      <c r="G214">
        <v>45.19</v>
      </c>
      <c r="H214">
        <v>0.61</v>
      </c>
      <c r="I214">
        <v>12</v>
      </c>
      <c r="J214">
        <v>256.54</v>
      </c>
      <c r="K214">
        <v>58.47</v>
      </c>
      <c r="L214">
        <v>8.75</v>
      </c>
      <c r="M214">
        <v>10</v>
      </c>
      <c r="N214">
        <v>64.31999999999999</v>
      </c>
      <c r="O214">
        <v>31874.43</v>
      </c>
      <c r="P214">
        <v>134.14</v>
      </c>
      <c r="Q214">
        <v>453.17</v>
      </c>
      <c r="R214">
        <v>40.95</v>
      </c>
      <c r="S214">
        <v>28.65</v>
      </c>
      <c r="T214">
        <v>5418.52</v>
      </c>
      <c r="U214">
        <v>0.7</v>
      </c>
      <c r="V214">
        <v>0.9</v>
      </c>
      <c r="W214">
        <v>0.1</v>
      </c>
      <c r="X214">
        <v>0.32</v>
      </c>
      <c r="Y214">
        <v>1</v>
      </c>
      <c r="Z214">
        <v>10</v>
      </c>
    </row>
    <row r="215" spans="1:26">
      <c r="A215">
        <v>32</v>
      </c>
      <c r="B215">
        <v>125</v>
      </c>
      <c r="C215" t="s">
        <v>26</v>
      </c>
      <c r="D215">
        <v>8.083500000000001</v>
      </c>
      <c r="E215">
        <v>12.37</v>
      </c>
      <c r="F215">
        <v>9.050000000000001</v>
      </c>
      <c r="G215">
        <v>45.24</v>
      </c>
      <c r="H215">
        <v>0.62</v>
      </c>
      <c r="I215">
        <v>12</v>
      </c>
      <c r="J215">
        <v>257</v>
      </c>
      <c r="K215">
        <v>58.47</v>
      </c>
      <c r="L215">
        <v>9</v>
      </c>
      <c r="M215">
        <v>10</v>
      </c>
      <c r="N215">
        <v>64.53</v>
      </c>
      <c r="O215">
        <v>31931.04</v>
      </c>
      <c r="P215">
        <v>134.49</v>
      </c>
      <c r="Q215">
        <v>453.19</v>
      </c>
      <c r="R215">
        <v>41.32</v>
      </c>
      <c r="S215">
        <v>28.65</v>
      </c>
      <c r="T215">
        <v>5603.71</v>
      </c>
      <c r="U215">
        <v>0.6899999999999999</v>
      </c>
      <c r="V215">
        <v>0.9</v>
      </c>
      <c r="W215">
        <v>0.1</v>
      </c>
      <c r="X215">
        <v>0.33</v>
      </c>
      <c r="Y215">
        <v>1</v>
      </c>
      <c r="Z215">
        <v>10</v>
      </c>
    </row>
    <row r="216" spans="1:26">
      <c r="A216">
        <v>33</v>
      </c>
      <c r="B216">
        <v>125</v>
      </c>
      <c r="C216" t="s">
        <v>26</v>
      </c>
      <c r="D216">
        <v>8.091200000000001</v>
      </c>
      <c r="E216">
        <v>12.36</v>
      </c>
      <c r="F216">
        <v>9.039999999999999</v>
      </c>
      <c r="G216">
        <v>45.18</v>
      </c>
      <c r="H216">
        <v>0.64</v>
      </c>
      <c r="I216">
        <v>12</v>
      </c>
      <c r="J216">
        <v>257.46</v>
      </c>
      <c r="K216">
        <v>58.47</v>
      </c>
      <c r="L216">
        <v>9.25</v>
      </c>
      <c r="M216">
        <v>10</v>
      </c>
      <c r="N216">
        <v>64.73999999999999</v>
      </c>
      <c r="O216">
        <v>31987.61</v>
      </c>
      <c r="P216">
        <v>133.89</v>
      </c>
      <c r="Q216">
        <v>453.17</v>
      </c>
      <c r="R216">
        <v>40.95</v>
      </c>
      <c r="S216">
        <v>28.65</v>
      </c>
      <c r="T216">
        <v>5418.88</v>
      </c>
      <c r="U216">
        <v>0.7</v>
      </c>
      <c r="V216">
        <v>0.9</v>
      </c>
      <c r="W216">
        <v>0.1</v>
      </c>
      <c r="X216">
        <v>0.32</v>
      </c>
      <c r="Y216">
        <v>1</v>
      </c>
      <c r="Z216">
        <v>10</v>
      </c>
    </row>
    <row r="217" spans="1:26">
      <c r="A217">
        <v>34</v>
      </c>
      <c r="B217">
        <v>125</v>
      </c>
      <c r="C217" t="s">
        <v>26</v>
      </c>
      <c r="D217">
        <v>8.0823</v>
      </c>
      <c r="E217">
        <v>12.37</v>
      </c>
      <c r="F217">
        <v>9.050000000000001</v>
      </c>
      <c r="G217">
        <v>45.25</v>
      </c>
      <c r="H217">
        <v>0.66</v>
      </c>
      <c r="I217">
        <v>12</v>
      </c>
      <c r="J217">
        <v>257.92</v>
      </c>
      <c r="K217">
        <v>58.47</v>
      </c>
      <c r="L217">
        <v>9.5</v>
      </c>
      <c r="M217">
        <v>10</v>
      </c>
      <c r="N217">
        <v>64.95</v>
      </c>
      <c r="O217">
        <v>32044.25</v>
      </c>
      <c r="P217">
        <v>133.61</v>
      </c>
      <c r="Q217">
        <v>453.19</v>
      </c>
      <c r="R217">
        <v>41.36</v>
      </c>
      <c r="S217">
        <v>28.65</v>
      </c>
      <c r="T217">
        <v>5625.14</v>
      </c>
      <c r="U217">
        <v>0.6899999999999999</v>
      </c>
      <c r="V217">
        <v>0.9</v>
      </c>
      <c r="W217">
        <v>0.1</v>
      </c>
      <c r="X217">
        <v>0.33</v>
      </c>
      <c r="Y217">
        <v>1</v>
      </c>
      <c r="Z217">
        <v>10</v>
      </c>
    </row>
    <row r="218" spans="1:26">
      <c r="A218">
        <v>35</v>
      </c>
      <c r="B218">
        <v>125</v>
      </c>
      <c r="C218" t="s">
        <v>26</v>
      </c>
      <c r="D218">
        <v>8.1439</v>
      </c>
      <c r="E218">
        <v>12.28</v>
      </c>
      <c r="F218">
        <v>9</v>
      </c>
      <c r="G218">
        <v>49.11</v>
      </c>
      <c r="H218">
        <v>0.67</v>
      </c>
      <c r="I218">
        <v>11</v>
      </c>
      <c r="J218">
        <v>258.38</v>
      </c>
      <c r="K218">
        <v>58.47</v>
      </c>
      <c r="L218">
        <v>9.75</v>
      </c>
      <c r="M218">
        <v>9</v>
      </c>
      <c r="N218">
        <v>65.16</v>
      </c>
      <c r="O218">
        <v>32100.97</v>
      </c>
      <c r="P218">
        <v>132.62</v>
      </c>
      <c r="Q218">
        <v>453.21</v>
      </c>
      <c r="R218">
        <v>39.73</v>
      </c>
      <c r="S218">
        <v>28.65</v>
      </c>
      <c r="T218">
        <v>4813.01</v>
      </c>
      <c r="U218">
        <v>0.72</v>
      </c>
      <c r="V218">
        <v>0.9</v>
      </c>
      <c r="W218">
        <v>0.1</v>
      </c>
      <c r="X218">
        <v>0.28</v>
      </c>
      <c r="Y218">
        <v>1</v>
      </c>
      <c r="Z218">
        <v>10</v>
      </c>
    </row>
    <row r="219" spans="1:26">
      <c r="A219">
        <v>36</v>
      </c>
      <c r="B219">
        <v>125</v>
      </c>
      <c r="C219" t="s">
        <v>26</v>
      </c>
      <c r="D219">
        <v>8.1472</v>
      </c>
      <c r="E219">
        <v>12.27</v>
      </c>
      <c r="F219">
        <v>9</v>
      </c>
      <c r="G219">
        <v>49.08</v>
      </c>
      <c r="H219">
        <v>0.6899999999999999</v>
      </c>
      <c r="I219">
        <v>11</v>
      </c>
      <c r="J219">
        <v>258.84</v>
      </c>
      <c r="K219">
        <v>58.47</v>
      </c>
      <c r="L219">
        <v>10</v>
      </c>
      <c r="M219">
        <v>9</v>
      </c>
      <c r="N219">
        <v>65.37</v>
      </c>
      <c r="O219">
        <v>32157.77</v>
      </c>
      <c r="P219">
        <v>132.39</v>
      </c>
      <c r="Q219">
        <v>453.22</v>
      </c>
      <c r="R219">
        <v>39.6</v>
      </c>
      <c r="S219">
        <v>28.65</v>
      </c>
      <c r="T219">
        <v>4751.65</v>
      </c>
      <c r="U219">
        <v>0.72</v>
      </c>
      <c r="V219">
        <v>0.9</v>
      </c>
      <c r="W219">
        <v>0.1</v>
      </c>
      <c r="X219">
        <v>0.28</v>
      </c>
      <c r="Y219">
        <v>1</v>
      </c>
      <c r="Z219">
        <v>10</v>
      </c>
    </row>
    <row r="220" spans="1:26">
      <c r="A220">
        <v>37</v>
      </c>
      <c r="B220">
        <v>125</v>
      </c>
      <c r="C220" t="s">
        <v>26</v>
      </c>
      <c r="D220">
        <v>8.135999999999999</v>
      </c>
      <c r="E220">
        <v>12.29</v>
      </c>
      <c r="F220">
        <v>9.01</v>
      </c>
      <c r="G220">
        <v>49.17</v>
      </c>
      <c r="H220">
        <v>0.7</v>
      </c>
      <c r="I220">
        <v>11</v>
      </c>
      <c r="J220">
        <v>259.3</v>
      </c>
      <c r="K220">
        <v>58.47</v>
      </c>
      <c r="L220">
        <v>10.25</v>
      </c>
      <c r="M220">
        <v>9</v>
      </c>
      <c r="N220">
        <v>65.58</v>
      </c>
      <c r="O220">
        <v>32214.64</v>
      </c>
      <c r="P220">
        <v>132.16</v>
      </c>
      <c r="Q220">
        <v>453.19</v>
      </c>
      <c r="R220">
        <v>40.21</v>
      </c>
      <c r="S220">
        <v>28.65</v>
      </c>
      <c r="T220">
        <v>5057.46</v>
      </c>
      <c r="U220">
        <v>0.71</v>
      </c>
      <c r="V220">
        <v>0.9</v>
      </c>
      <c r="W220">
        <v>0.1</v>
      </c>
      <c r="X220">
        <v>0.29</v>
      </c>
      <c r="Y220">
        <v>1</v>
      </c>
      <c r="Z220">
        <v>10</v>
      </c>
    </row>
    <row r="221" spans="1:26">
      <c r="A221">
        <v>38</v>
      </c>
      <c r="B221">
        <v>125</v>
      </c>
      <c r="C221" t="s">
        <v>26</v>
      </c>
      <c r="D221">
        <v>8.1958</v>
      </c>
      <c r="E221">
        <v>12.2</v>
      </c>
      <c r="F221">
        <v>8.970000000000001</v>
      </c>
      <c r="G221">
        <v>53.83</v>
      </c>
      <c r="H221">
        <v>0.72</v>
      </c>
      <c r="I221">
        <v>10</v>
      </c>
      <c r="J221">
        <v>259.76</v>
      </c>
      <c r="K221">
        <v>58.47</v>
      </c>
      <c r="L221">
        <v>10.5</v>
      </c>
      <c r="M221">
        <v>8</v>
      </c>
      <c r="N221">
        <v>65.79000000000001</v>
      </c>
      <c r="O221">
        <v>32271.6</v>
      </c>
      <c r="P221">
        <v>131.08</v>
      </c>
      <c r="Q221">
        <v>453.17</v>
      </c>
      <c r="R221">
        <v>38.8</v>
      </c>
      <c r="S221">
        <v>28.65</v>
      </c>
      <c r="T221">
        <v>4353.02</v>
      </c>
      <c r="U221">
        <v>0.74</v>
      </c>
      <c r="V221">
        <v>0.91</v>
      </c>
      <c r="W221">
        <v>0.1</v>
      </c>
      <c r="X221">
        <v>0.25</v>
      </c>
      <c r="Y221">
        <v>1</v>
      </c>
      <c r="Z221">
        <v>10</v>
      </c>
    </row>
    <row r="222" spans="1:26">
      <c r="A222">
        <v>39</v>
      </c>
      <c r="B222">
        <v>125</v>
      </c>
      <c r="C222" t="s">
        <v>26</v>
      </c>
      <c r="D222">
        <v>8.2104</v>
      </c>
      <c r="E222">
        <v>12.18</v>
      </c>
      <c r="F222">
        <v>8.949999999999999</v>
      </c>
      <c r="G222">
        <v>53.7</v>
      </c>
      <c r="H222">
        <v>0.74</v>
      </c>
      <c r="I222">
        <v>10</v>
      </c>
      <c r="J222">
        <v>260.23</v>
      </c>
      <c r="K222">
        <v>58.47</v>
      </c>
      <c r="L222">
        <v>10.75</v>
      </c>
      <c r="M222">
        <v>8</v>
      </c>
      <c r="N222">
        <v>66</v>
      </c>
      <c r="O222">
        <v>32328.64</v>
      </c>
      <c r="P222">
        <v>130.76</v>
      </c>
      <c r="Q222">
        <v>453.18</v>
      </c>
      <c r="R222">
        <v>37.97</v>
      </c>
      <c r="S222">
        <v>28.65</v>
      </c>
      <c r="T222">
        <v>3940.03</v>
      </c>
      <c r="U222">
        <v>0.75</v>
      </c>
      <c r="V222">
        <v>0.91</v>
      </c>
      <c r="W222">
        <v>0.1</v>
      </c>
      <c r="X222">
        <v>0.23</v>
      </c>
      <c r="Y222">
        <v>1</v>
      </c>
      <c r="Z222">
        <v>10</v>
      </c>
    </row>
    <row r="223" spans="1:26">
      <c r="A223">
        <v>40</v>
      </c>
      <c r="B223">
        <v>125</v>
      </c>
      <c r="C223" t="s">
        <v>26</v>
      </c>
      <c r="D223">
        <v>8.2378</v>
      </c>
      <c r="E223">
        <v>12.14</v>
      </c>
      <c r="F223">
        <v>8.91</v>
      </c>
      <c r="G223">
        <v>53.46</v>
      </c>
      <c r="H223">
        <v>0.75</v>
      </c>
      <c r="I223">
        <v>10</v>
      </c>
      <c r="J223">
        <v>260.69</v>
      </c>
      <c r="K223">
        <v>58.47</v>
      </c>
      <c r="L223">
        <v>11</v>
      </c>
      <c r="M223">
        <v>8</v>
      </c>
      <c r="N223">
        <v>66.20999999999999</v>
      </c>
      <c r="O223">
        <v>32385.75</v>
      </c>
      <c r="P223">
        <v>129.73</v>
      </c>
      <c r="Q223">
        <v>453.2</v>
      </c>
      <c r="R223">
        <v>36.7</v>
      </c>
      <c r="S223">
        <v>28.65</v>
      </c>
      <c r="T223">
        <v>3303.92</v>
      </c>
      <c r="U223">
        <v>0.78</v>
      </c>
      <c r="V223">
        <v>0.91</v>
      </c>
      <c r="W223">
        <v>0.09</v>
      </c>
      <c r="X223">
        <v>0.19</v>
      </c>
      <c r="Y223">
        <v>1</v>
      </c>
      <c r="Z223">
        <v>10</v>
      </c>
    </row>
    <row r="224" spans="1:26">
      <c r="A224">
        <v>41</v>
      </c>
      <c r="B224">
        <v>125</v>
      </c>
      <c r="C224" t="s">
        <v>26</v>
      </c>
      <c r="D224">
        <v>8.19</v>
      </c>
      <c r="E224">
        <v>12.21</v>
      </c>
      <c r="F224">
        <v>8.98</v>
      </c>
      <c r="G224">
        <v>53.88</v>
      </c>
      <c r="H224">
        <v>0.77</v>
      </c>
      <c r="I224">
        <v>10</v>
      </c>
      <c r="J224">
        <v>261.15</v>
      </c>
      <c r="K224">
        <v>58.47</v>
      </c>
      <c r="L224">
        <v>11.25</v>
      </c>
      <c r="M224">
        <v>8</v>
      </c>
      <c r="N224">
        <v>66.43000000000001</v>
      </c>
      <c r="O224">
        <v>32442.95</v>
      </c>
      <c r="P224">
        <v>130.11</v>
      </c>
      <c r="Q224">
        <v>453.24</v>
      </c>
      <c r="R224">
        <v>39.27</v>
      </c>
      <c r="S224">
        <v>28.65</v>
      </c>
      <c r="T224">
        <v>4590.25</v>
      </c>
      <c r="U224">
        <v>0.73</v>
      </c>
      <c r="V224">
        <v>0.9</v>
      </c>
      <c r="W224">
        <v>0.09</v>
      </c>
      <c r="X224">
        <v>0.26</v>
      </c>
      <c r="Y224">
        <v>1</v>
      </c>
      <c r="Z224">
        <v>10</v>
      </c>
    </row>
    <row r="225" spans="1:26">
      <c r="A225">
        <v>42</v>
      </c>
      <c r="B225">
        <v>125</v>
      </c>
      <c r="C225" t="s">
        <v>26</v>
      </c>
      <c r="D225">
        <v>8.177899999999999</v>
      </c>
      <c r="E225">
        <v>12.23</v>
      </c>
      <c r="F225">
        <v>9</v>
      </c>
      <c r="G225">
        <v>53.99</v>
      </c>
      <c r="H225">
        <v>0.78</v>
      </c>
      <c r="I225">
        <v>10</v>
      </c>
      <c r="J225">
        <v>261.62</v>
      </c>
      <c r="K225">
        <v>58.47</v>
      </c>
      <c r="L225">
        <v>11.5</v>
      </c>
      <c r="M225">
        <v>8</v>
      </c>
      <c r="N225">
        <v>66.64</v>
      </c>
      <c r="O225">
        <v>32500.22</v>
      </c>
      <c r="P225">
        <v>130.12</v>
      </c>
      <c r="Q225">
        <v>453.19</v>
      </c>
      <c r="R225">
        <v>39.73</v>
      </c>
      <c r="S225">
        <v>28.65</v>
      </c>
      <c r="T225">
        <v>4818.2</v>
      </c>
      <c r="U225">
        <v>0.72</v>
      </c>
      <c r="V225">
        <v>0.9</v>
      </c>
      <c r="W225">
        <v>0.1</v>
      </c>
      <c r="X225">
        <v>0.28</v>
      </c>
      <c r="Y225">
        <v>1</v>
      </c>
      <c r="Z225">
        <v>10</v>
      </c>
    </row>
    <row r="226" spans="1:26">
      <c r="A226">
        <v>43</v>
      </c>
      <c r="B226">
        <v>125</v>
      </c>
      <c r="C226" t="s">
        <v>26</v>
      </c>
      <c r="D226">
        <v>8.244</v>
      </c>
      <c r="E226">
        <v>12.13</v>
      </c>
      <c r="F226">
        <v>8.949999999999999</v>
      </c>
      <c r="G226">
        <v>59.65</v>
      </c>
      <c r="H226">
        <v>0.8</v>
      </c>
      <c r="I226">
        <v>9</v>
      </c>
      <c r="J226">
        <v>262.08</v>
      </c>
      <c r="K226">
        <v>58.47</v>
      </c>
      <c r="L226">
        <v>11.75</v>
      </c>
      <c r="M226">
        <v>7</v>
      </c>
      <c r="N226">
        <v>66.86</v>
      </c>
      <c r="O226">
        <v>32557.58</v>
      </c>
      <c r="P226">
        <v>128.93</v>
      </c>
      <c r="Q226">
        <v>453.18</v>
      </c>
      <c r="R226">
        <v>38.12</v>
      </c>
      <c r="S226">
        <v>28.65</v>
      </c>
      <c r="T226">
        <v>4018.12</v>
      </c>
      <c r="U226">
        <v>0.75</v>
      </c>
      <c r="V226">
        <v>0.91</v>
      </c>
      <c r="W226">
        <v>0.09</v>
      </c>
      <c r="X226">
        <v>0.23</v>
      </c>
      <c r="Y226">
        <v>1</v>
      </c>
      <c r="Z226">
        <v>10</v>
      </c>
    </row>
    <row r="227" spans="1:26">
      <c r="A227">
        <v>44</v>
      </c>
      <c r="B227">
        <v>125</v>
      </c>
      <c r="C227" t="s">
        <v>26</v>
      </c>
      <c r="D227">
        <v>8.242900000000001</v>
      </c>
      <c r="E227">
        <v>12.13</v>
      </c>
      <c r="F227">
        <v>8.949999999999999</v>
      </c>
      <c r="G227">
        <v>59.66</v>
      </c>
      <c r="H227">
        <v>0.8100000000000001</v>
      </c>
      <c r="I227">
        <v>9</v>
      </c>
      <c r="J227">
        <v>262.55</v>
      </c>
      <c r="K227">
        <v>58.47</v>
      </c>
      <c r="L227">
        <v>12</v>
      </c>
      <c r="M227">
        <v>7</v>
      </c>
      <c r="N227">
        <v>67.06999999999999</v>
      </c>
      <c r="O227">
        <v>32615.02</v>
      </c>
      <c r="P227">
        <v>128.87</v>
      </c>
      <c r="Q227">
        <v>453.17</v>
      </c>
      <c r="R227">
        <v>38.09</v>
      </c>
      <c r="S227">
        <v>28.65</v>
      </c>
      <c r="T227">
        <v>4004.88</v>
      </c>
      <c r="U227">
        <v>0.75</v>
      </c>
      <c r="V227">
        <v>0.91</v>
      </c>
      <c r="W227">
        <v>0.1</v>
      </c>
      <c r="X227">
        <v>0.23</v>
      </c>
      <c r="Y227">
        <v>1</v>
      </c>
      <c r="Z227">
        <v>10</v>
      </c>
    </row>
    <row r="228" spans="1:26">
      <c r="A228">
        <v>45</v>
      </c>
      <c r="B228">
        <v>125</v>
      </c>
      <c r="C228" t="s">
        <v>26</v>
      </c>
      <c r="D228">
        <v>8.239100000000001</v>
      </c>
      <c r="E228">
        <v>12.14</v>
      </c>
      <c r="F228">
        <v>8.960000000000001</v>
      </c>
      <c r="G228">
        <v>59.7</v>
      </c>
      <c r="H228">
        <v>0.83</v>
      </c>
      <c r="I228">
        <v>9</v>
      </c>
      <c r="J228">
        <v>263.01</v>
      </c>
      <c r="K228">
        <v>58.47</v>
      </c>
      <c r="L228">
        <v>12.25</v>
      </c>
      <c r="M228">
        <v>7</v>
      </c>
      <c r="N228">
        <v>67.29000000000001</v>
      </c>
      <c r="O228">
        <v>32672.53</v>
      </c>
      <c r="P228">
        <v>129.14</v>
      </c>
      <c r="Q228">
        <v>453.18</v>
      </c>
      <c r="R228">
        <v>38.33</v>
      </c>
      <c r="S228">
        <v>28.65</v>
      </c>
      <c r="T228">
        <v>4125.85</v>
      </c>
      <c r="U228">
        <v>0.75</v>
      </c>
      <c r="V228">
        <v>0.91</v>
      </c>
      <c r="W228">
        <v>0.09</v>
      </c>
      <c r="X228">
        <v>0.23</v>
      </c>
      <c r="Y228">
        <v>1</v>
      </c>
      <c r="Z228">
        <v>10</v>
      </c>
    </row>
    <row r="229" spans="1:26">
      <c r="A229">
        <v>46</v>
      </c>
      <c r="B229">
        <v>125</v>
      </c>
      <c r="C229" t="s">
        <v>26</v>
      </c>
      <c r="D229">
        <v>8.241199999999999</v>
      </c>
      <c r="E229">
        <v>12.13</v>
      </c>
      <c r="F229">
        <v>8.949999999999999</v>
      </c>
      <c r="G229">
        <v>59.68</v>
      </c>
      <c r="H229">
        <v>0.84</v>
      </c>
      <c r="I229">
        <v>9</v>
      </c>
      <c r="J229">
        <v>263.48</v>
      </c>
      <c r="K229">
        <v>58.47</v>
      </c>
      <c r="L229">
        <v>12.5</v>
      </c>
      <c r="M229">
        <v>7</v>
      </c>
      <c r="N229">
        <v>67.51000000000001</v>
      </c>
      <c r="O229">
        <v>32730.13</v>
      </c>
      <c r="P229">
        <v>128.73</v>
      </c>
      <c r="Q229">
        <v>453.17</v>
      </c>
      <c r="R229">
        <v>38.15</v>
      </c>
      <c r="S229">
        <v>28.65</v>
      </c>
      <c r="T229">
        <v>4034.86</v>
      </c>
      <c r="U229">
        <v>0.75</v>
      </c>
      <c r="V229">
        <v>0.91</v>
      </c>
      <c r="W229">
        <v>0.1</v>
      </c>
      <c r="X229">
        <v>0.23</v>
      </c>
      <c r="Y229">
        <v>1</v>
      </c>
      <c r="Z229">
        <v>10</v>
      </c>
    </row>
    <row r="230" spans="1:26">
      <c r="A230">
        <v>47</v>
      </c>
      <c r="B230">
        <v>125</v>
      </c>
      <c r="C230" t="s">
        <v>26</v>
      </c>
      <c r="D230">
        <v>8.234</v>
      </c>
      <c r="E230">
        <v>12.14</v>
      </c>
      <c r="F230">
        <v>8.960000000000001</v>
      </c>
      <c r="G230">
        <v>59.75</v>
      </c>
      <c r="H230">
        <v>0.86</v>
      </c>
      <c r="I230">
        <v>9</v>
      </c>
      <c r="J230">
        <v>263.95</v>
      </c>
      <c r="K230">
        <v>58.47</v>
      </c>
      <c r="L230">
        <v>12.75</v>
      </c>
      <c r="M230">
        <v>7</v>
      </c>
      <c r="N230">
        <v>67.72</v>
      </c>
      <c r="O230">
        <v>32787.82</v>
      </c>
      <c r="P230">
        <v>128.58</v>
      </c>
      <c r="Q230">
        <v>453.26</v>
      </c>
      <c r="R230">
        <v>38.51</v>
      </c>
      <c r="S230">
        <v>28.65</v>
      </c>
      <c r="T230">
        <v>4216.98</v>
      </c>
      <c r="U230">
        <v>0.74</v>
      </c>
      <c r="V230">
        <v>0.91</v>
      </c>
      <c r="W230">
        <v>0.1</v>
      </c>
      <c r="X230">
        <v>0.24</v>
      </c>
      <c r="Y230">
        <v>1</v>
      </c>
      <c r="Z230">
        <v>10</v>
      </c>
    </row>
    <row r="231" spans="1:26">
      <c r="A231">
        <v>48</v>
      </c>
      <c r="B231">
        <v>125</v>
      </c>
      <c r="C231" t="s">
        <v>26</v>
      </c>
      <c r="D231">
        <v>8.295299999999999</v>
      </c>
      <c r="E231">
        <v>12.06</v>
      </c>
      <c r="F231">
        <v>8.92</v>
      </c>
      <c r="G231">
        <v>66.90000000000001</v>
      </c>
      <c r="H231">
        <v>0.87</v>
      </c>
      <c r="I231">
        <v>8</v>
      </c>
      <c r="J231">
        <v>264.42</v>
      </c>
      <c r="K231">
        <v>58.47</v>
      </c>
      <c r="L231">
        <v>13</v>
      </c>
      <c r="M231">
        <v>6</v>
      </c>
      <c r="N231">
        <v>67.94</v>
      </c>
      <c r="O231">
        <v>32845.58</v>
      </c>
      <c r="P231">
        <v>127.04</v>
      </c>
      <c r="Q231">
        <v>453.17</v>
      </c>
      <c r="R231">
        <v>37.11</v>
      </c>
      <c r="S231">
        <v>28.65</v>
      </c>
      <c r="T231">
        <v>3522.41</v>
      </c>
      <c r="U231">
        <v>0.77</v>
      </c>
      <c r="V231">
        <v>0.91</v>
      </c>
      <c r="W231">
        <v>0.09</v>
      </c>
      <c r="X231">
        <v>0.2</v>
      </c>
      <c r="Y231">
        <v>1</v>
      </c>
      <c r="Z231">
        <v>10</v>
      </c>
    </row>
    <row r="232" spans="1:26">
      <c r="A232">
        <v>49</v>
      </c>
      <c r="B232">
        <v>125</v>
      </c>
      <c r="C232" t="s">
        <v>26</v>
      </c>
      <c r="D232">
        <v>8.3011</v>
      </c>
      <c r="E232">
        <v>12.05</v>
      </c>
      <c r="F232">
        <v>8.91</v>
      </c>
      <c r="G232">
        <v>66.84</v>
      </c>
      <c r="H232">
        <v>0.89</v>
      </c>
      <c r="I232">
        <v>8</v>
      </c>
      <c r="J232">
        <v>264.89</v>
      </c>
      <c r="K232">
        <v>58.47</v>
      </c>
      <c r="L232">
        <v>13.25</v>
      </c>
      <c r="M232">
        <v>6</v>
      </c>
      <c r="N232">
        <v>68.16</v>
      </c>
      <c r="O232">
        <v>32903.43</v>
      </c>
      <c r="P232">
        <v>126.76</v>
      </c>
      <c r="Q232">
        <v>453.22</v>
      </c>
      <c r="R232">
        <v>36.88</v>
      </c>
      <c r="S232">
        <v>28.65</v>
      </c>
      <c r="T232">
        <v>3406.88</v>
      </c>
      <c r="U232">
        <v>0.78</v>
      </c>
      <c r="V232">
        <v>0.91</v>
      </c>
      <c r="W232">
        <v>0.09</v>
      </c>
      <c r="X232">
        <v>0.19</v>
      </c>
      <c r="Y232">
        <v>1</v>
      </c>
      <c r="Z232">
        <v>10</v>
      </c>
    </row>
    <row r="233" spans="1:26">
      <c r="A233">
        <v>50</v>
      </c>
      <c r="B233">
        <v>125</v>
      </c>
      <c r="C233" t="s">
        <v>26</v>
      </c>
      <c r="D233">
        <v>8.298400000000001</v>
      </c>
      <c r="E233">
        <v>12.05</v>
      </c>
      <c r="F233">
        <v>8.92</v>
      </c>
      <c r="G233">
        <v>66.87</v>
      </c>
      <c r="H233">
        <v>0.91</v>
      </c>
      <c r="I233">
        <v>8</v>
      </c>
      <c r="J233">
        <v>265.36</v>
      </c>
      <c r="K233">
        <v>58.47</v>
      </c>
      <c r="L233">
        <v>13.5</v>
      </c>
      <c r="M233">
        <v>6</v>
      </c>
      <c r="N233">
        <v>68.38</v>
      </c>
      <c r="O233">
        <v>32961.36</v>
      </c>
      <c r="P233">
        <v>126.35</v>
      </c>
      <c r="Q233">
        <v>453.17</v>
      </c>
      <c r="R233">
        <v>36.97</v>
      </c>
      <c r="S233">
        <v>28.65</v>
      </c>
      <c r="T233">
        <v>3451.57</v>
      </c>
      <c r="U233">
        <v>0.77</v>
      </c>
      <c r="V233">
        <v>0.91</v>
      </c>
      <c r="W233">
        <v>0.09</v>
      </c>
      <c r="X233">
        <v>0.2</v>
      </c>
      <c r="Y233">
        <v>1</v>
      </c>
      <c r="Z233">
        <v>10</v>
      </c>
    </row>
    <row r="234" spans="1:26">
      <c r="A234">
        <v>51</v>
      </c>
      <c r="B234">
        <v>125</v>
      </c>
      <c r="C234" t="s">
        <v>26</v>
      </c>
      <c r="D234">
        <v>8.3024</v>
      </c>
      <c r="E234">
        <v>12.04</v>
      </c>
      <c r="F234">
        <v>8.91</v>
      </c>
      <c r="G234">
        <v>66.83</v>
      </c>
      <c r="H234">
        <v>0.92</v>
      </c>
      <c r="I234">
        <v>8</v>
      </c>
      <c r="J234">
        <v>265.83</v>
      </c>
      <c r="K234">
        <v>58.47</v>
      </c>
      <c r="L234">
        <v>13.75</v>
      </c>
      <c r="M234">
        <v>6</v>
      </c>
      <c r="N234">
        <v>68.59999999999999</v>
      </c>
      <c r="O234">
        <v>33019.37</v>
      </c>
      <c r="P234">
        <v>126.37</v>
      </c>
      <c r="Q234">
        <v>453.17</v>
      </c>
      <c r="R234">
        <v>36.76</v>
      </c>
      <c r="S234">
        <v>28.65</v>
      </c>
      <c r="T234">
        <v>3344.01</v>
      </c>
      <c r="U234">
        <v>0.78</v>
      </c>
      <c r="V234">
        <v>0.91</v>
      </c>
      <c r="W234">
        <v>0.09</v>
      </c>
      <c r="X234">
        <v>0.19</v>
      </c>
      <c r="Y234">
        <v>1</v>
      </c>
      <c r="Z234">
        <v>10</v>
      </c>
    </row>
    <row r="235" spans="1:26">
      <c r="A235">
        <v>52</v>
      </c>
      <c r="B235">
        <v>125</v>
      </c>
      <c r="C235" t="s">
        <v>26</v>
      </c>
      <c r="D235">
        <v>8.323700000000001</v>
      </c>
      <c r="E235">
        <v>12.01</v>
      </c>
      <c r="F235">
        <v>8.880000000000001</v>
      </c>
      <c r="G235">
        <v>66.59</v>
      </c>
      <c r="H235">
        <v>0.9399999999999999</v>
      </c>
      <c r="I235">
        <v>8</v>
      </c>
      <c r="J235">
        <v>266.3</v>
      </c>
      <c r="K235">
        <v>58.47</v>
      </c>
      <c r="L235">
        <v>14</v>
      </c>
      <c r="M235">
        <v>6</v>
      </c>
      <c r="N235">
        <v>68.81999999999999</v>
      </c>
      <c r="O235">
        <v>33077.47</v>
      </c>
      <c r="P235">
        <v>125.27</v>
      </c>
      <c r="Q235">
        <v>453.17</v>
      </c>
      <c r="R235">
        <v>35.56</v>
      </c>
      <c r="S235">
        <v>28.65</v>
      </c>
      <c r="T235">
        <v>2743.11</v>
      </c>
      <c r="U235">
        <v>0.8100000000000001</v>
      </c>
      <c r="V235">
        <v>0.92</v>
      </c>
      <c r="W235">
        <v>0.1</v>
      </c>
      <c r="X235">
        <v>0.16</v>
      </c>
      <c r="Y235">
        <v>1</v>
      </c>
      <c r="Z235">
        <v>10</v>
      </c>
    </row>
    <row r="236" spans="1:26">
      <c r="A236">
        <v>53</v>
      </c>
      <c r="B236">
        <v>125</v>
      </c>
      <c r="C236" t="s">
        <v>26</v>
      </c>
      <c r="D236">
        <v>8.3233</v>
      </c>
      <c r="E236">
        <v>12.01</v>
      </c>
      <c r="F236">
        <v>8.880000000000001</v>
      </c>
      <c r="G236">
        <v>66.59999999999999</v>
      </c>
      <c r="H236">
        <v>0.95</v>
      </c>
      <c r="I236">
        <v>8</v>
      </c>
      <c r="J236">
        <v>266.77</v>
      </c>
      <c r="K236">
        <v>58.47</v>
      </c>
      <c r="L236">
        <v>14.25</v>
      </c>
      <c r="M236">
        <v>6</v>
      </c>
      <c r="N236">
        <v>69.04000000000001</v>
      </c>
      <c r="O236">
        <v>33135.65</v>
      </c>
      <c r="P236">
        <v>124.98</v>
      </c>
      <c r="Q236">
        <v>453.21</v>
      </c>
      <c r="R236">
        <v>35.83</v>
      </c>
      <c r="S236">
        <v>28.65</v>
      </c>
      <c r="T236">
        <v>2882.03</v>
      </c>
      <c r="U236">
        <v>0.8</v>
      </c>
      <c r="V236">
        <v>0.92</v>
      </c>
      <c r="W236">
        <v>0.09</v>
      </c>
      <c r="X236">
        <v>0.16</v>
      </c>
      <c r="Y236">
        <v>1</v>
      </c>
      <c r="Z236">
        <v>10</v>
      </c>
    </row>
    <row r="237" spans="1:26">
      <c r="A237">
        <v>54</v>
      </c>
      <c r="B237">
        <v>125</v>
      </c>
      <c r="C237" t="s">
        <v>26</v>
      </c>
      <c r="D237">
        <v>8.2844</v>
      </c>
      <c r="E237">
        <v>12.07</v>
      </c>
      <c r="F237">
        <v>8.94</v>
      </c>
      <c r="G237">
        <v>67.02</v>
      </c>
      <c r="H237">
        <v>0.97</v>
      </c>
      <c r="I237">
        <v>8</v>
      </c>
      <c r="J237">
        <v>267.24</v>
      </c>
      <c r="K237">
        <v>58.47</v>
      </c>
      <c r="L237">
        <v>14.5</v>
      </c>
      <c r="M237">
        <v>6</v>
      </c>
      <c r="N237">
        <v>69.27</v>
      </c>
      <c r="O237">
        <v>33193.92</v>
      </c>
      <c r="P237">
        <v>125.37</v>
      </c>
      <c r="Q237">
        <v>453.17</v>
      </c>
      <c r="R237">
        <v>37.83</v>
      </c>
      <c r="S237">
        <v>28.65</v>
      </c>
      <c r="T237">
        <v>3882</v>
      </c>
      <c r="U237">
        <v>0.76</v>
      </c>
      <c r="V237">
        <v>0.91</v>
      </c>
      <c r="W237">
        <v>0.09</v>
      </c>
      <c r="X237">
        <v>0.22</v>
      </c>
      <c r="Y237">
        <v>1</v>
      </c>
      <c r="Z237">
        <v>10</v>
      </c>
    </row>
    <row r="238" spans="1:26">
      <c r="A238">
        <v>55</v>
      </c>
      <c r="B238">
        <v>125</v>
      </c>
      <c r="C238" t="s">
        <v>26</v>
      </c>
      <c r="D238">
        <v>8.2842</v>
      </c>
      <c r="E238">
        <v>12.07</v>
      </c>
      <c r="F238">
        <v>8.94</v>
      </c>
      <c r="G238">
        <v>67.02</v>
      </c>
      <c r="H238">
        <v>0.98</v>
      </c>
      <c r="I238">
        <v>8</v>
      </c>
      <c r="J238">
        <v>267.71</v>
      </c>
      <c r="K238">
        <v>58.47</v>
      </c>
      <c r="L238">
        <v>14.75</v>
      </c>
      <c r="M238">
        <v>6</v>
      </c>
      <c r="N238">
        <v>69.48999999999999</v>
      </c>
      <c r="O238">
        <v>33252.27</v>
      </c>
      <c r="P238">
        <v>125.07</v>
      </c>
      <c r="Q238">
        <v>453.2</v>
      </c>
      <c r="R238">
        <v>37.73</v>
      </c>
      <c r="S238">
        <v>28.65</v>
      </c>
      <c r="T238">
        <v>3828.02</v>
      </c>
      <c r="U238">
        <v>0.76</v>
      </c>
      <c r="V238">
        <v>0.91</v>
      </c>
      <c r="W238">
        <v>0.09</v>
      </c>
      <c r="X238">
        <v>0.22</v>
      </c>
      <c r="Y238">
        <v>1</v>
      </c>
      <c r="Z238">
        <v>10</v>
      </c>
    </row>
    <row r="239" spans="1:26">
      <c r="A239">
        <v>56</v>
      </c>
      <c r="B239">
        <v>125</v>
      </c>
      <c r="C239" t="s">
        <v>26</v>
      </c>
      <c r="D239">
        <v>8.35</v>
      </c>
      <c r="E239">
        <v>11.98</v>
      </c>
      <c r="F239">
        <v>8.890000000000001</v>
      </c>
      <c r="G239">
        <v>76.19</v>
      </c>
      <c r="H239">
        <v>1</v>
      </c>
      <c r="I239">
        <v>7</v>
      </c>
      <c r="J239">
        <v>268.19</v>
      </c>
      <c r="K239">
        <v>58.47</v>
      </c>
      <c r="L239">
        <v>15</v>
      </c>
      <c r="M239">
        <v>5</v>
      </c>
      <c r="N239">
        <v>69.70999999999999</v>
      </c>
      <c r="O239">
        <v>33310.7</v>
      </c>
      <c r="P239">
        <v>124.29</v>
      </c>
      <c r="Q239">
        <v>453.17</v>
      </c>
      <c r="R239">
        <v>36.1</v>
      </c>
      <c r="S239">
        <v>28.65</v>
      </c>
      <c r="T239">
        <v>3019.54</v>
      </c>
      <c r="U239">
        <v>0.79</v>
      </c>
      <c r="V239">
        <v>0.91</v>
      </c>
      <c r="W239">
        <v>0.09</v>
      </c>
      <c r="X239">
        <v>0.17</v>
      </c>
      <c r="Y239">
        <v>1</v>
      </c>
      <c r="Z239">
        <v>10</v>
      </c>
    </row>
    <row r="240" spans="1:26">
      <c r="A240">
        <v>57</v>
      </c>
      <c r="B240">
        <v>125</v>
      </c>
      <c r="C240" t="s">
        <v>26</v>
      </c>
      <c r="D240">
        <v>8.348000000000001</v>
      </c>
      <c r="E240">
        <v>11.98</v>
      </c>
      <c r="F240">
        <v>8.890000000000001</v>
      </c>
      <c r="G240">
        <v>76.20999999999999</v>
      </c>
      <c r="H240">
        <v>1.01</v>
      </c>
      <c r="I240">
        <v>7</v>
      </c>
      <c r="J240">
        <v>268.66</v>
      </c>
      <c r="K240">
        <v>58.47</v>
      </c>
      <c r="L240">
        <v>15.25</v>
      </c>
      <c r="M240">
        <v>5</v>
      </c>
      <c r="N240">
        <v>69.94</v>
      </c>
      <c r="O240">
        <v>33369.22</v>
      </c>
      <c r="P240">
        <v>124.2</v>
      </c>
      <c r="Q240">
        <v>453.17</v>
      </c>
      <c r="R240">
        <v>36.19</v>
      </c>
      <c r="S240">
        <v>28.65</v>
      </c>
      <c r="T240">
        <v>3063.79</v>
      </c>
      <c r="U240">
        <v>0.79</v>
      </c>
      <c r="V240">
        <v>0.91</v>
      </c>
      <c r="W240">
        <v>0.09</v>
      </c>
      <c r="X240">
        <v>0.17</v>
      </c>
      <c r="Y240">
        <v>1</v>
      </c>
      <c r="Z240">
        <v>10</v>
      </c>
    </row>
    <row r="241" spans="1:26">
      <c r="A241">
        <v>58</v>
      </c>
      <c r="B241">
        <v>125</v>
      </c>
      <c r="C241" t="s">
        <v>26</v>
      </c>
      <c r="D241">
        <v>8.3507</v>
      </c>
      <c r="E241">
        <v>11.98</v>
      </c>
      <c r="F241">
        <v>8.890000000000001</v>
      </c>
      <c r="G241">
        <v>76.18000000000001</v>
      </c>
      <c r="H241">
        <v>1.03</v>
      </c>
      <c r="I241">
        <v>7</v>
      </c>
      <c r="J241">
        <v>269.14</v>
      </c>
      <c r="K241">
        <v>58.47</v>
      </c>
      <c r="L241">
        <v>15.5</v>
      </c>
      <c r="M241">
        <v>5</v>
      </c>
      <c r="N241">
        <v>70.16</v>
      </c>
      <c r="O241">
        <v>33427.83</v>
      </c>
      <c r="P241">
        <v>124.16</v>
      </c>
      <c r="Q241">
        <v>453.17</v>
      </c>
      <c r="R241">
        <v>36.08</v>
      </c>
      <c r="S241">
        <v>28.65</v>
      </c>
      <c r="T241">
        <v>3008.97</v>
      </c>
      <c r="U241">
        <v>0.79</v>
      </c>
      <c r="V241">
        <v>0.91</v>
      </c>
      <c r="W241">
        <v>0.09</v>
      </c>
      <c r="X241">
        <v>0.17</v>
      </c>
      <c r="Y241">
        <v>1</v>
      </c>
      <c r="Z241">
        <v>10</v>
      </c>
    </row>
    <row r="242" spans="1:26">
      <c r="A242">
        <v>59</v>
      </c>
      <c r="B242">
        <v>125</v>
      </c>
      <c r="C242" t="s">
        <v>26</v>
      </c>
      <c r="D242">
        <v>8.341100000000001</v>
      </c>
      <c r="E242">
        <v>11.99</v>
      </c>
      <c r="F242">
        <v>8.9</v>
      </c>
      <c r="G242">
        <v>76.3</v>
      </c>
      <c r="H242">
        <v>1.04</v>
      </c>
      <c r="I242">
        <v>7</v>
      </c>
      <c r="J242">
        <v>269.61</v>
      </c>
      <c r="K242">
        <v>58.47</v>
      </c>
      <c r="L242">
        <v>15.75</v>
      </c>
      <c r="M242">
        <v>5</v>
      </c>
      <c r="N242">
        <v>70.39</v>
      </c>
      <c r="O242">
        <v>33486.53</v>
      </c>
      <c r="P242">
        <v>124.04</v>
      </c>
      <c r="Q242">
        <v>453.17</v>
      </c>
      <c r="R242">
        <v>36.52</v>
      </c>
      <c r="S242">
        <v>28.65</v>
      </c>
      <c r="T242">
        <v>3227.59</v>
      </c>
      <c r="U242">
        <v>0.78</v>
      </c>
      <c r="V242">
        <v>0.91</v>
      </c>
      <c r="W242">
        <v>0.09</v>
      </c>
      <c r="X242">
        <v>0.18</v>
      </c>
      <c r="Y242">
        <v>1</v>
      </c>
      <c r="Z242">
        <v>10</v>
      </c>
    </row>
    <row r="243" spans="1:26">
      <c r="A243">
        <v>60</v>
      </c>
      <c r="B243">
        <v>125</v>
      </c>
      <c r="C243" t="s">
        <v>26</v>
      </c>
      <c r="D243">
        <v>8.3513</v>
      </c>
      <c r="E243">
        <v>11.97</v>
      </c>
      <c r="F243">
        <v>8.890000000000001</v>
      </c>
      <c r="G243">
        <v>76.17</v>
      </c>
      <c r="H243">
        <v>1.05</v>
      </c>
      <c r="I243">
        <v>7</v>
      </c>
      <c r="J243">
        <v>270.09</v>
      </c>
      <c r="K243">
        <v>58.47</v>
      </c>
      <c r="L243">
        <v>16</v>
      </c>
      <c r="M243">
        <v>5</v>
      </c>
      <c r="N243">
        <v>70.62</v>
      </c>
      <c r="O243">
        <v>33545.31</v>
      </c>
      <c r="P243">
        <v>123.49</v>
      </c>
      <c r="Q243">
        <v>453.17</v>
      </c>
      <c r="R243">
        <v>36.01</v>
      </c>
      <c r="S243">
        <v>28.65</v>
      </c>
      <c r="T243">
        <v>2972.57</v>
      </c>
      <c r="U243">
        <v>0.8</v>
      </c>
      <c r="V243">
        <v>0.91</v>
      </c>
      <c r="W243">
        <v>0.09</v>
      </c>
      <c r="X243">
        <v>0.17</v>
      </c>
      <c r="Y243">
        <v>1</v>
      </c>
      <c r="Z243">
        <v>10</v>
      </c>
    </row>
    <row r="244" spans="1:26">
      <c r="A244">
        <v>61</v>
      </c>
      <c r="B244">
        <v>125</v>
      </c>
      <c r="C244" t="s">
        <v>26</v>
      </c>
      <c r="D244">
        <v>8.3467</v>
      </c>
      <c r="E244">
        <v>11.98</v>
      </c>
      <c r="F244">
        <v>8.890000000000001</v>
      </c>
      <c r="G244">
        <v>76.23</v>
      </c>
      <c r="H244">
        <v>1.07</v>
      </c>
      <c r="I244">
        <v>7</v>
      </c>
      <c r="J244">
        <v>270.57</v>
      </c>
      <c r="K244">
        <v>58.47</v>
      </c>
      <c r="L244">
        <v>16.25</v>
      </c>
      <c r="M244">
        <v>5</v>
      </c>
      <c r="N244">
        <v>70.84</v>
      </c>
      <c r="O244">
        <v>33604.17</v>
      </c>
      <c r="P244">
        <v>123.29</v>
      </c>
      <c r="Q244">
        <v>453.19</v>
      </c>
      <c r="R244">
        <v>36.3</v>
      </c>
      <c r="S244">
        <v>28.65</v>
      </c>
      <c r="T244">
        <v>3119.89</v>
      </c>
      <c r="U244">
        <v>0.79</v>
      </c>
      <c r="V244">
        <v>0.91</v>
      </c>
      <c r="W244">
        <v>0.09</v>
      </c>
      <c r="X244">
        <v>0.17</v>
      </c>
      <c r="Y244">
        <v>1</v>
      </c>
      <c r="Z244">
        <v>10</v>
      </c>
    </row>
    <row r="245" spans="1:26">
      <c r="A245">
        <v>62</v>
      </c>
      <c r="B245">
        <v>125</v>
      </c>
      <c r="C245" t="s">
        <v>26</v>
      </c>
      <c r="D245">
        <v>8.3505</v>
      </c>
      <c r="E245">
        <v>11.98</v>
      </c>
      <c r="F245">
        <v>8.890000000000001</v>
      </c>
      <c r="G245">
        <v>76.18000000000001</v>
      </c>
      <c r="H245">
        <v>1.08</v>
      </c>
      <c r="I245">
        <v>7</v>
      </c>
      <c r="J245">
        <v>271.05</v>
      </c>
      <c r="K245">
        <v>58.47</v>
      </c>
      <c r="L245">
        <v>16.5</v>
      </c>
      <c r="M245">
        <v>5</v>
      </c>
      <c r="N245">
        <v>71.06999999999999</v>
      </c>
      <c r="O245">
        <v>33663.13</v>
      </c>
      <c r="P245">
        <v>122.41</v>
      </c>
      <c r="Q245">
        <v>453.17</v>
      </c>
      <c r="R245">
        <v>36.02</v>
      </c>
      <c r="S245">
        <v>28.65</v>
      </c>
      <c r="T245">
        <v>2981.59</v>
      </c>
      <c r="U245">
        <v>0.8</v>
      </c>
      <c r="V245">
        <v>0.91</v>
      </c>
      <c r="W245">
        <v>0.09</v>
      </c>
      <c r="X245">
        <v>0.17</v>
      </c>
      <c r="Y245">
        <v>1</v>
      </c>
      <c r="Z245">
        <v>10</v>
      </c>
    </row>
    <row r="246" spans="1:26">
      <c r="A246">
        <v>63</v>
      </c>
      <c r="B246">
        <v>125</v>
      </c>
      <c r="C246" t="s">
        <v>26</v>
      </c>
      <c r="D246">
        <v>8.356199999999999</v>
      </c>
      <c r="E246">
        <v>11.97</v>
      </c>
      <c r="F246">
        <v>8.880000000000001</v>
      </c>
      <c r="G246">
        <v>76.11</v>
      </c>
      <c r="H246">
        <v>1.1</v>
      </c>
      <c r="I246">
        <v>7</v>
      </c>
      <c r="J246">
        <v>271.52</v>
      </c>
      <c r="K246">
        <v>58.47</v>
      </c>
      <c r="L246">
        <v>16.75</v>
      </c>
      <c r="M246">
        <v>5</v>
      </c>
      <c r="N246">
        <v>71.3</v>
      </c>
      <c r="O246">
        <v>33722.17</v>
      </c>
      <c r="P246">
        <v>121.13</v>
      </c>
      <c r="Q246">
        <v>453.2</v>
      </c>
      <c r="R246">
        <v>35.7</v>
      </c>
      <c r="S246">
        <v>28.65</v>
      </c>
      <c r="T246">
        <v>2822.16</v>
      </c>
      <c r="U246">
        <v>0.8</v>
      </c>
      <c r="V246">
        <v>0.92</v>
      </c>
      <c r="W246">
        <v>0.09</v>
      </c>
      <c r="X246">
        <v>0.16</v>
      </c>
      <c r="Y246">
        <v>1</v>
      </c>
      <c r="Z246">
        <v>10</v>
      </c>
    </row>
    <row r="247" spans="1:26">
      <c r="A247">
        <v>64</v>
      </c>
      <c r="B247">
        <v>125</v>
      </c>
      <c r="C247" t="s">
        <v>26</v>
      </c>
      <c r="D247">
        <v>8.371700000000001</v>
      </c>
      <c r="E247">
        <v>11.94</v>
      </c>
      <c r="F247">
        <v>8.859999999999999</v>
      </c>
      <c r="G247">
        <v>75.92</v>
      </c>
      <c r="H247">
        <v>1.11</v>
      </c>
      <c r="I247">
        <v>7</v>
      </c>
      <c r="J247">
        <v>272</v>
      </c>
      <c r="K247">
        <v>58.47</v>
      </c>
      <c r="L247">
        <v>17</v>
      </c>
      <c r="M247">
        <v>5</v>
      </c>
      <c r="N247">
        <v>71.53</v>
      </c>
      <c r="O247">
        <v>33781.3</v>
      </c>
      <c r="P247">
        <v>120.25</v>
      </c>
      <c r="Q247">
        <v>453.17</v>
      </c>
      <c r="R247">
        <v>35.03</v>
      </c>
      <c r="S247">
        <v>28.65</v>
      </c>
      <c r="T247">
        <v>2485.76</v>
      </c>
      <c r="U247">
        <v>0.82</v>
      </c>
      <c r="V247">
        <v>0.92</v>
      </c>
      <c r="W247">
        <v>0.09</v>
      </c>
      <c r="X247">
        <v>0.14</v>
      </c>
      <c r="Y247">
        <v>1</v>
      </c>
      <c r="Z247">
        <v>10</v>
      </c>
    </row>
    <row r="248" spans="1:26">
      <c r="A248">
        <v>65</v>
      </c>
      <c r="B248">
        <v>125</v>
      </c>
      <c r="C248" t="s">
        <v>26</v>
      </c>
      <c r="D248">
        <v>8.415900000000001</v>
      </c>
      <c r="E248">
        <v>11.88</v>
      </c>
      <c r="F248">
        <v>8.84</v>
      </c>
      <c r="G248">
        <v>88.42</v>
      </c>
      <c r="H248">
        <v>1.13</v>
      </c>
      <c r="I248">
        <v>6</v>
      </c>
      <c r="J248">
        <v>272.48</v>
      </c>
      <c r="K248">
        <v>58.47</v>
      </c>
      <c r="L248">
        <v>17.25</v>
      </c>
      <c r="M248">
        <v>4</v>
      </c>
      <c r="N248">
        <v>71.76000000000001</v>
      </c>
      <c r="O248">
        <v>33840.65</v>
      </c>
      <c r="P248">
        <v>119.72</v>
      </c>
      <c r="Q248">
        <v>453.17</v>
      </c>
      <c r="R248">
        <v>34.59</v>
      </c>
      <c r="S248">
        <v>28.65</v>
      </c>
      <c r="T248">
        <v>2270.51</v>
      </c>
      <c r="U248">
        <v>0.83</v>
      </c>
      <c r="V248">
        <v>0.92</v>
      </c>
      <c r="W248">
        <v>0.09</v>
      </c>
      <c r="X248">
        <v>0.12</v>
      </c>
      <c r="Y248">
        <v>1</v>
      </c>
      <c r="Z248">
        <v>10</v>
      </c>
    </row>
    <row r="249" spans="1:26">
      <c r="A249">
        <v>66</v>
      </c>
      <c r="B249">
        <v>125</v>
      </c>
      <c r="C249" t="s">
        <v>26</v>
      </c>
      <c r="D249">
        <v>8.394500000000001</v>
      </c>
      <c r="E249">
        <v>11.91</v>
      </c>
      <c r="F249">
        <v>8.869999999999999</v>
      </c>
      <c r="G249">
        <v>88.72</v>
      </c>
      <c r="H249">
        <v>1.14</v>
      </c>
      <c r="I249">
        <v>6</v>
      </c>
      <c r="J249">
        <v>272.97</v>
      </c>
      <c r="K249">
        <v>58.47</v>
      </c>
      <c r="L249">
        <v>17.5</v>
      </c>
      <c r="M249">
        <v>4</v>
      </c>
      <c r="N249">
        <v>71.98999999999999</v>
      </c>
      <c r="O249">
        <v>33899.96</v>
      </c>
      <c r="P249">
        <v>119.89</v>
      </c>
      <c r="Q249">
        <v>453.17</v>
      </c>
      <c r="R249">
        <v>35.61</v>
      </c>
      <c r="S249">
        <v>28.65</v>
      </c>
      <c r="T249">
        <v>2778.96</v>
      </c>
      <c r="U249">
        <v>0.8</v>
      </c>
      <c r="V249">
        <v>0.92</v>
      </c>
      <c r="W249">
        <v>0.09</v>
      </c>
      <c r="X249">
        <v>0.15</v>
      </c>
      <c r="Y249">
        <v>1</v>
      </c>
      <c r="Z249">
        <v>10</v>
      </c>
    </row>
    <row r="250" spans="1:26">
      <c r="A250">
        <v>67</v>
      </c>
      <c r="B250">
        <v>125</v>
      </c>
      <c r="C250" t="s">
        <v>26</v>
      </c>
      <c r="D250">
        <v>8.4049</v>
      </c>
      <c r="E250">
        <v>11.9</v>
      </c>
      <c r="F250">
        <v>8.859999999999999</v>
      </c>
      <c r="G250">
        <v>88.58</v>
      </c>
      <c r="H250">
        <v>1.16</v>
      </c>
      <c r="I250">
        <v>6</v>
      </c>
      <c r="J250">
        <v>273.45</v>
      </c>
      <c r="K250">
        <v>58.47</v>
      </c>
      <c r="L250">
        <v>17.75</v>
      </c>
      <c r="M250">
        <v>4</v>
      </c>
      <c r="N250">
        <v>72.22</v>
      </c>
      <c r="O250">
        <v>33959.36</v>
      </c>
      <c r="P250">
        <v>119.77</v>
      </c>
      <c r="Q250">
        <v>453.17</v>
      </c>
      <c r="R250">
        <v>35.05</v>
      </c>
      <c r="S250">
        <v>28.65</v>
      </c>
      <c r="T250">
        <v>2500.48</v>
      </c>
      <c r="U250">
        <v>0.82</v>
      </c>
      <c r="V250">
        <v>0.92</v>
      </c>
      <c r="W250">
        <v>0.09</v>
      </c>
      <c r="X250">
        <v>0.14</v>
      </c>
      <c r="Y250">
        <v>1</v>
      </c>
      <c r="Z250">
        <v>10</v>
      </c>
    </row>
    <row r="251" spans="1:26">
      <c r="A251">
        <v>68</v>
      </c>
      <c r="B251">
        <v>125</v>
      </c>
      <c r="C251" t="s">
        <v>26</v>
      </c>
      <c r="D251">
        <v>8.401999999999999</v>
      </c>
      <c r="E251">
        <v>11.9</v>
      </c>
      <c r="F251">
        <v>8.859999999999999</v>
      </c>
      <c r="G251">
        <v>88.62</v>
      </c>
      <c r="H251">
        <v>1.17</v>
      </c>
      <c r="I251">
        <v>6</v>
      </c>
      <c r="J251">
        <v>273.93</v>
      </c>
      <c r="K251">
        <v>58.47</v>
      </c>
      <c r="L251">
        <v>18</v>
      </c>
      <c r="M251">
        <v>4</v>
      </c>
      <c r="N251">
        <v>72.45999999999999</v>
      </c>
      <c r="O251">
        <v>34018.85</v>
      </c>
      <c r="P251">
        <v>119.41</v>
      </c>
      <c r="Q251">
        <v>453.17</v>
      </c>
      <c r="R251">
        <v>35.26</v>
      </c>
      <c r="S251">
        <v>28.65</v>
      </c>
      <c r="T251">
        <v>2606.73</v>
      </c>
      <c r="U251">
        <v>0.8100000000000001</v>
      </c>
      <c r="V251">
        <v>0.92</v>
      </c>
      <c r="W251">
        <v>0.09</v>
      </c>
      <c r="X251">
        <v>0.14</v>
      </c>
      <c r="Y251">
        <v>1</v>
      </c>
      <c r="Z251">
        <v>10</v>
      </c>
    </row>
    <row r="252" spans="1:26">
      <c r="A252">
        <v>69</v>
      </c>
      <c r="B252">
        <v>125</v>
      </c>
      <c r="C252" t="s">
        <v>26</v>
      </c>
      <c r="D252">
        <v>8.401</v>
      </c>
      <c r="E252">
        <v>11.9</v>
      </c>
      <c r="F252">
        <v>8.859999999999999</v>
      </c>
      <c r="G252">
        <v>88.63</v>
      </c>
      <c r="H252">
        <v>1.18</v>
      </c>
      <c r="I252">
        <v>6</v>
      </c>
      <c r="J252">
        <v>274.41</v>
      </c>
      <c r="K252">
        <v>58.47</v>
      </c>
      <c r="L252">
        <v>18.25</v>
      </c>
      <c r="M252">
        <v>4</v>
      </c>
      <c r="N252">
        <v>72.69</v>
      </c>
      <c r="O252">
        <v>34078.44</v>
      </c>
      <c r="P252">
        <v>119.21</v>
      </c>
      <c r="Q252">
        <v>453.17</v>
      </c>
      <c r="R252">
        <v>35.28</v>
      </c>
      <c r="S252">
        <v>28.65</v>
      </c>
      <c r="T252">
        <v>2616.76</v>
      </c>
      <c r="U252">
        <v>0.8100000000000001</v>
      </c>
      <c r="V252">
        <v>0.92</v>
      </c>
      <c r="W252">
        <v>0.09</v>
      </c>
      <c r="X252">
        <v>0.14</v>
      </c>
      <c r="Y252">
        <v>1</v>
      </c>
      <c r="Z252">
        <v>10</v>
      </c>
    </row>
    <row r="253" spans="1:26">
      <c r="A253">
        <v>70</v>
      </c>
      <c r="B253">
        <v>125</v>
      </c>
      <c r="C253" t="s">
        <v>26</v>
      </c>
      <c r="D253">
        <v>8.4016</v>
      </c>
      <c r="E253">
        <v>11.9</v>
      </c>
      <c r="F253">
        <v>8.859999999999999</v>
      </c>
      <c r="G253">
        <v>88.62</v>
      </c>
      <c r="H253">
        <v>1.2</v>
      </c>
      <c r="I253">
        <v>6</v>
      </c>
      <c r="J253">
        <v>274.9</v>
      </c>
      <c r="K253">
        <v>58.47</v>
      </c>
      <c r="L253">
        <v>18.5</v>
      </c>
      <c r="M253">
        <v>4</v>
      </c>
      <c r="N253">
        <v>72.92</v>
      </c>
      <c r="O253">
        <v>34138.11</v>
      </c>
      <c r="P253">
        <v>119.11</v>
      </c>
      <c r="Q253">
        <v>453.19</v>
      </c>
      <c r="R253">
        <v>35.23</v>
      </c>
      <c r="S253">
        <v>28.65</v>
      </c>
      <c r="T253">
        <v>2590.57</v>
      </c>
      <c r="U253">
        <v>0.8100000000000001</v>
      </c>
      <c r="V253">
        <v>0.92</v>
      </c>
      <c r="W253">
        <v>0.09</v>
      </c>
      <c r="X253">
        <v>0.14</v>
      </c>
      <c r="Y253">
        <v>1</v>
      </c>
      <c r="Z253">
        <v>10</v>
      </c>
    </row>
    <row r="254" spans="1:26">
      <c r="A254">
        <v>71</v>
      </c>
      <c r="B254">
        <v>125</v>
      </c>
      <c r="C254" t="s">
        <v>26</v>
      </c>
      <c r="D254">
        <v>8.3969</v>
      </c>
      <c r="E254">
        <v>11.91</v>
      </c>
      <c r="F254">
        <v>8.869999999999999</v>
      </c>
      <c r="G254">
        <v>88.69</v>
      </c>
      <c r="H254">
        <v>1.21</v>
      </c>
      <c r="I254">
        <v>6</v>
      </c>
      <c r="J254">
        <v>275.38</v>
      </c>
      <c r="K254">
        <v>58.47</v>
      </c>
      <c r="L254">
        <v>18.75</v>
      </c>
      <c r="M254">
        <v>4</v>
      </c>
      <c r="N254">
        <v>73.16</v>
      </c>
      <c r="O254">
        <v>34197.87</v>
      </c>
      <c r="P254">
        <v>118.48</v>
      </c>
      <c r="Q254">
        <v>453.17</v>
      </c>
      <c r="R254">
        <v>35.48</v>
      </c>
      <c r="S254">
        <v>28.65</v>
      </c>
      <c r="T254">
        <v>2714.25</v>
      </c>
      <c r="U254">
        <v>0.8100000000000001</v>
      </c>
      <c r="V254">
        <v>0.92</v>
      </c>
      <c r="W254">
        <v>0.09</v>
      </c>
      <c r="X254">
        <v>0.15</v>
      </c>
      <c r="Y254">
        <v>1</v>
      </c>
      <c r="Z254">
        <v>10</v>
      </c>
    </row>
    <row r="255" spans="1:26">
      <c r="A255">
        <v>72</v>
      </c>
      <c r="B255">
        <v>125</v>
      </c>
      <c r="C255" t="s">
        <v>26</v>
      </c>
      <c r="D255">
        <v>8.401199999999999</v>
      </c>
      <c r="E255">
        <v>11.9</v>
      </c>
      <c r="F255">
        <v>8.859999999999999</v>
      </c>
      <c r="G255">
        <v>88.63</v>
      </c>
      <c r="H255">
        <v>1.23</v>
      </c>
      <c r="I255">
        <v>6</v>
      </c>
      <c r="J255">
        <v>275.87</v>
      </c>
      <c r="K255">
        <v>58.47</v>
      </c>
      <c r="L255">
        <v>19</v>
      </c>
      <c r="M255">
        <v>4</v>
      </c>
      <c r="N255">
        <v>73.39</v>
      </c>
      <c r="O255">
        <v>34257.73</v>
      </c>
      <c r="P255">
        <v>117.92</v>
      </c>
      <c r="Q255">
        <v>453.17</v>
      </c>
      <c r="R255">
        <v>35.22</v>
      </c>
      <c r="S255">
        <v>28.65</v>
      </c>
      <c r="T255">
        <v>2583.56</v>
      </c>
      <c r="U255">
        <v>0.8100000000000001</v>
      </c>
      <c r="V255">
        <v>0.92</v>
      </c>
      <c r="W255">
        <v>0.09</v>
      </c>
      <c r="X255">
        <v>0.14</v>
      </c>
      <c r="Y255">
        <v>1</v>
      </c>
      <c r="Z255">
        <v>10</v>
      </c>
    </row>
    <row r="256" spans="1:26">
      <c r="A256">
        <v>73</v>
      </c>
      <c r="B256">
        <v>125</v>
      </c>
      <c r="C256" t="s">
        <v>26</v>
      </c>
      <c r="D256">
        <v>8.4071</v>
      </c>
      <c r="E256">
        <v>11.89</v>
      </c>
      <c r="F256">
        <v>8.85</v>
      </c>
      <c r="G256">
        <v>88.54000000000001</v>
      </c>
      <c r="H256">
        <v>1.24</v>
      </c>
      <c r="I256">
        <v>6</v>
      </c>
      <c r="J256">
        <v>276.35</v>
      </c>
      <c r="K256">
        <v>58.47</v>
      </c>
      <c r="L256">
        <v>19.25</v>
      </c>
      <c r="M256">
        <v>4</v>
      </c>
      <c r="N256">
        <v>73.63</v>
      </c>
      <c r="O256">
        <v>34317.68</v>
      </c>
      <c r="P256">
        <v>117.37</v>
      </c>
      <c r="Q256">
        <v>453.18</v>
      </c>
      <c r="R256">
        <v>34.91</v>
      </c>
      <c r="S256">
        <v>28.65</v>
      </c>
      <c r="T256">
        <v>2429.41</v>
      </c>
      <c r="U256">
        <v>0.82</v>
      </c>
      <c r="V256">
        <v>0.92</v>
      </c>
      <c r="W256">
        <v>0.09</v>
      </c>
      <c r="X256">
        <v>0.13</v>
      </c>
      <c r="Y256">
        <v>1</v>
      </c>
      <c r="Z256">
        <v>10</v>
      </c>
    </row>
    <row r="257" spans="1:26">
      <c r="A257">
        <v>74</v>
      </c>
      <c r="B257">
        <v>125</v>
      </c>
      <c r="C257" t="s">
        <v>26</v>
      </c>
      <c r="D257">
        <v>8.4224</v>
      </c>
      <c r="E257">
        <v>11.87</v>
      </c>
      <c r="F257">
        <v>8.83</v>
      </c>
      <c r="G257">
        <v>88.33</v>
      </c>
      <c r="H257">
        <v>1.25</v>
      </c>
      <c r="I257">
        <v>6</v>
      </c>
      <c r="J257">
        <v>276.84</v>
      </c>
      <c r="K257">
        <v>58.47</v>
      </c>
      <c r="L257">
        <v>19.5</v>
      </c>
      <c r="M257">
        <v>4</v>
      </c>
      <c r="N257">
        <v>73.87</v>
      </c>
      <c r="O257">
        <v>34377.72</v>
      </c>
      <c r="P257">
        <v>116.36</v>
      </c>
      <c r="Q257">
        <v>453.17</v>
      </c>
      <c r="R257">
        <v>34.18</v>
      </c>
      <c r="S257">
        <v>28.65</v>
      </c>
      <c r="T257">
        <v>2066.42</v>
      </c>
      <c r="U257">
        <v>0.84</v>
      </c>
      <c r="V257">
        <v>0.92</v>
      </c>
      <c r="W257">
        <v>0.09</v>
      </c>
      <c r="X257">
        <v>0.11</v>
      </c>
      <c r="Y257">
        <v>1</v>
      </c>
      <c r="Z257">
        <v>10</v>
      </c>
    </row>
    <row r="258" spans="1:26">
      <c r="A258">
        <v>75</v>
      </c>
      <c r="B258">
        <v>125</v>
      </c>
      <c r="C258" t="s">
        <v>26</v>
      </c>
      <c r="D258">
        <v>8.412599999999999</v>
      </c>
      <c r="E258">
        <v>11.89</v>
      </c>
      <c r="F258">
        <v>8.85</v>
      </c>
      <c r="G258">
        <v>88.47</v>
      </c>
      <c r="H258">
        <v>1.27</v>
      </c>
      <c r="I258">
        <v>6</v>
      </c>
      <c r="J258">
        <v>277.33</v>
      </c>
      <c r="K258">
        <v>58.47</v>
      </c>
      <c r="L258">
        <v>19.75</v>
      </c>
      <c r="M258">
        <v>4</v>
      </c>
      <c r="N258">
        <v>74.09999999999999</v>
      </c>
      <c r="O258">
        <v>34437.85</v>
      </c>
      <c r="P258">
        <v>115.58</v>
      </c>
      <c r="Q258">
        <v>453.17</v>
      </c>
      <c r="R258">
        <v>34.8</v>
      </c>
      <c r="S258">
        <v>28.65</v>
      </c>
      <c r="T258">
        <v>2373.95</v>
      </c>
      <c r="U258">
        <v>0.82</v>
      </c>
      <c r="V258">
        <v>0.92</v>
      </c>
      <c r="W258">
        <v>0.09</v>
      </c>
      <c r="X258">
        <v>0.13</v>
      </c>
      <c r="Y258">
        <v>1</v>
      </c>
      <c r="Z258">
        <v>10</v>
      </c>
    </row>
    <row r="259" spans="1:26">
      <c r="A259">
        <v>76</v>
      </c>
      <c r="B259">
        <v>125</v>
      </c>
      <c r="C259" t="s">
        <v>26</v>
      </c>
      <c r="D259">
        <v>8.3881</v>
      </c>
      <c r="E259">
        <v>11.92</v>
      </c>
      <c r="F259">
        <v>8.880000000000001</v>
      </c>
      <c r="G259">
        <v>88.81</v>
      </c>
      <c r="H259">
        <v>1.28</v>
      </c>
      <c r="I259">
        <v>6</v>
      </c>
      <c r="J259">
        <v>277.82</v>
      </c>
      <c r="K259">
        <v>58.47</v>
      </c>
      <c r="L259">
        <v>20</v>
      </c>
      <c r="M259">
        <v>4</v>
      </c>
      <c r="N259">
        <v>74.34</v>
      </c>
      <c r="O259">
        <v>34498.07</v>
      </c>
      <c r="P259">
        <v>115.24</v>
      </c>
      <c r="Q259">
        <v>453.17</v>
      </c>
      <c r="R259">
        <v>35.93</v>
      </c>
      <c r="S259">
        <v>28.65</v>
      </c>
      <c r="T259">
        <v>2941.8</v>
      </c>
      <c r="U259">
        <v>0.8</v>
      </c>
      <c r="V259">
        <v>0.91</v>
      </c>
      <c r="W259">
        <v>0.09</v>
      </c>
      <c r="X259">
        <v>0.16</v>
      </c>
      <c r="Y259">
        <v>1</v>
      </c>
      <c r="Z259">
        <v>10</v>
      </c>
    </row>
    <row r="260" spans="1:26">
      <c r="A260">
        <v>77</v>
      </c>
      <c r="B260">
        <v>125</v>
      </c>
      <c r="C260" t="s">
        <v>26</v>
      </c>
      <c r="D260">
        <v>8.397500000000001</v>
      </c>
      <c r="E260">
        <v>11.91</v>
      </c>
      <c r="F260">
        <v>8.869999999999999</v>
      </c>
      <c r="G260">
        <v>88.68000000000001</v>
      </c>
      <c r="H260">
        <v>1.3</v>
      </c>
      <c r="I260">
        <v>6</v>
      </c>
      <c r="J260">
        <v>278.3</v>
      </c>
      <c r="K260">
        <v>58.47</v>
      </c>
      <c r="L260">
        <v>20.25</v>
      </c>
      <c r="M260">
        <v>4</v>
      </c>
      <c r="N260">
        <v>74.58</v>
      </c>
      <c r="O260">
        <v>34558.39</v>
      </c>
      <c r="P260">
        <v>114.79</v>
      </c>
      <c r="Q260">
        <v>453.17</v>
      </c>
      <c r="R260">
        <v>35.39</v>
      </c>
      <c r="S260">
        <v>28.65</v>
      </c>
      <c r="T260">
        <v>2672.16</v>
      </c>
      <c r="U260">
        <v>0.8100000000000001</v>
      </c>
      <c r="V260">
        <v>0.92</v>
      </c>
      <c r="W260">
        <v>0.09</v>
      </c>
      <c r="X260">
        <v>0.15</v>
      </c>
      <c r="Y260">
        <v>1</v>
      </c>
      <c r="Z260">
        <v>10</v>
      </c>
    </row>
    <row r="261" spans="1:26">
      <c r="A261">
        <v>78</v>
      </c>
      <c r="B261">
        <v>125</v>
      </c>
      <c r="C261" t="s">
        <v>26</v>
      </c>
      <c r="D261">
        <v>8.4634</v>
      </c>
      <c r="E261">
        <v>11.82</v>
      </c>
      <c r="F261">
        <v>8.82</v>
      </c>
      <c r="G261">
        <v>105.87</v>
      </c>
      <c r="H261">
        <v>1.31</v>
      </c>
      <c r="I261">
        <v>5</v>
      </c>
      <c r="J261">
        <v>278.79</v>
      </c>
      <c r="K261">
        <v>58.47</v>
      </c>
      <c r="L261">
        <v>20.5</v>
      </c>
      <c r="M261">
        <v>3</v>
      </c>
      <c r="N261">
        <v>74.81999999999999</v>
      </c>
      <c r="O261">
        <v>34618.81</v>
      </c>
      <c r="P261">
        <v>113.71</v>
      </c>
      <c r="Q261">
        <v>453.17</v>
      </c>
      <c r="R261">
        <v>33.94</v>
      </c>
      <c r="S261">
        <v>28.65</v>
      </c>
      <c r="T261">
        <v>1951.97</v>
      </c>
      <c r="U261">
        <v>0.84</v>
      </c>
      <c r="V261">
        <v>0.92</v>
      </c>
      <c r="W261">
        <v>0.09</v>
      </c>
      <c r="X261">
        <v>0.1</v>
      </c>
      <c r="Y261">
        <v>1</v>
      </c>
      <c r="Z261">
        <v>10</v>
      </c>
    </row>
    <row r="262" spans="1:26">
      <c r="A262">
        <v>79</v>
      </c>
      <c r="B262">
        <v>125</v>
      </c>
      <c r="C262" t="s">
        <v>26</v>
      </c>
      <c r="D262">
        <v>8.4579</v>
      </c>
      <c r="E262">
        <v>11.82</v>
      </c>
      <c r="F262">
        <v>8.83</v>
      </c>
      <c r="G262">
        <v>105.96</v>
      </c>
      <c r="H262">
        <v>1.32</v>
      </c>
      <c r="I262">
        <v>5</v>
      </c>
      <c r="J262">
        <v>279.28</v>
      </c>
      <c r="K262">
        <v>58.47</v>
      </c>
      <c r="L262">
        <v>20.75</v>
      </c>
      <c r="M262">
        <v>3</v>
      </c>
      <c r="N262">
        <v>75.06</v>
      </c>
      <c r="O262">
        <v>34679.32</v>
      </c>
      <c r="P262">
        <v>113.99</v>
      </c>
      <c r="Q262">
        <v>453.17</v>
      </c>
      <c r="R262">
        <v>34.22</v>
      </c>
      <c r="S262">
        <v>28.65</v>
      </c>
      <c r="T262">
        <v>2089.84</v>
      </c>
      <c r="U262">
        <v>0.84</v>
      </c>
      <c r="V262">
        <v>0.92</v>
      </c>
      <c r="W262">
        <v>0.09</v>
      </c>
      <c r="X262">
        <v>0.11</v>
      </c>
      <c r="Y262">
        <v>1</v>
      </c>
      <c r="Z262">
        <v>10</v>
      </c>
    </row>
    <row r="263" spans="1:26">
      <c r="A263">
        <v>80</v>
      </c>
      <c r="B263">
        <v>125</v>
      </c>
      <c r="C263" t="s">
        <v>26</v>
      </c>
      <c r="D263">
        <v>8.4527</v>
      </c>
      <c r="E263">
        <v>11.83</v>
      </c>
      <c r="F263">
        <v>8.84</v>
      </c>
      <c r="G263">
        <v>106.05</v>
      </c>
      <c r="H263">
        <v>1.34</v>
      </c>
      <c r="I263">
        <v>5</v>
      </c>
      <c r="J263">
        <v>279.78</v>
      </c>
      <c r="K263">
        <v>58.47</v>
      </c>
      <c r="L263">
        <v>21</v>
      </c>
      <c r="M263">
        <v>3</v>
      </c>
      <c r="N263">
        <v>75.3</v>
      </c>
      <c r="O263">
        <v>34739.92</v>
      </c>
      <c r="P263">
        <v>114.11</v>
      </c>
      <c r="Q263">
        <v>453.17</v>
      </c>
      <c r="R263">
        <v>34.44</v>
      </c>
      <c r="S263">
        <v>28.65</v>
      </c>
      <c r="T263">
        <v>2199.79</v>
      </c>
      <c r="U263">
        <v>0.83</v>
      </c>
      <c r="V263">
        <v>0.92</v>
      </c>
      <c r="W263">
        <v>0.09</v>
      </c>
      <c r="X263">
        <v>0.12</v>
      </c>
      <c r="Y263">
        <v>1</v>
      </c>
      <c r="Z263">
        <v>10</v>
      </c>
    </row>
    <row r="264" spans="1:26">
      <c r="A264">
        <v>81</v>
      </c>
      <c r="B264">
        <v>125</v>
      </c>
      <c r="C264" t="s">
        <v>26</v>
      </c>
      <c r="D264">
        <v>8.4575</v>
      </c>
      <c r="E264">
        <v>11.82</v>
      </c>
      <c r="F264">
        <v>8.83</v>
      </c>
      <c r="G264">
        <v>105.97</v>
      </c>
      <c r="H264">
        <v>1.35</v>
      </c>
      <c r="I264">
        <v>5</v>
      </c>
      <c r="J264">
        <v>280.27</v>
      </c>
      <c r="K264">
        <v>58.47</v>
      </c>
      <c r="L264">
        <v>21.25</v>
      </c>
      <c r="M264">
        <v>2</v>
      </c>
      <c r="N264">
        <v>75.54000000000001</v>
      </c>
      <c r="O264">
        <v>34800.62</v>
      </c>
      <c r="P264">
        <v>114.25</v>
      </c>
      <c r="Q264">
        <v>453.18</v>
      </c>
      <c r="R264">
        <v>34.12</v>
      </c>
      <c r="S264">
        <v>28.65</v>
      </c>
      <c r="T264">
        <v>2038.3</v>
      </c>
      <c r="U264">
        <v>0.84</v>
      </c>
      <c r="V264">
        <v>0.92</v>
      </c>
      <c r="W264">
        <v>0.09</v>
      </c>
      <c r="X264">
        <v>0.11</v>
      </c>
      <c r="Y264">
        <v>1</v>
      </c>
      <c r="Z264">
        <v>10</v>
      </c>
    </row>
    <row r="265" spans="1:26">
      <c r="A265">
        <v>82</v>
      </c>
      <c r="B265">
        <v>125</v>
      </c>
      <c r="C265" t="s">
        <v>26</v>
      </c>
      <c r="D265">
        <v>8.458600000000001</v>
      </c>
      <c r="E265">
        <v>11.82</v>
      </c>
      <c r="F265">
        <v>8.83</v>
      </c>
      <c r="G265">
        <v>105.95</v>
      </c>
      <c r="H265">
        <v>1.36</v>
      </c>
      <c r="I265">
        <v>5</v>
      </c>
      <c r="J265">
        <v>280.76</v>
      </c>
      <c r="K265">
        <v>58.47</v>
      </c>
      <c r="L265">
        <v>21.5</v>
      </c>
      <c r="M265">
        <v>2</v>
      </c>
      <c r="N265">
        <v>75.79000000000001</v>
      </c>
      <c r="O265">
        <v>34861.41</v>
      </c>
      <c r="P265">
        <v>114.46</v>
      </c>
      <c r="Q265">
        <v>453.17</v>
      </c>
      <c r="R265">
        <v>34.13</v>
      </c>
      <c r="S265">
        <v>28.65</v>
      </c>
      <c r="T265">
        <v>2045.47</v>
      </c>
      <c r="U265">
        <v>0.84</v>
      </c>
      <c r="V265">
        <v>0.92</v>
      </c>
      <c r="W265">
        <v>0.09</v>
      </c>
      <c r="X265">
        <v>0.11</v>
      </c>
      <c r="Y265">
        <v>1</v>
      </c>
      <c r="Z265">
        <v>10</v>
      </c>
    </row>
    <row r="266" spans="1:26">
      <c r="A266">
        <v>83</v>
      </c>
      <c r="B266">
        <v>125</v>
      </c>
      <c r="C266" t="s">
        <v>26</v>
      </c>
      <c r="D266">
        <v>8.4567</v>
      </c>
      <c r="E266">
        <v>11.82</v>
      </c>
      <c r="F266">
        <v>8.83</v>
      </c>
      <c r="G266">
        <v>105.98</v>
      </c>
      <c r="H266">
        <v>1.38</v>
      </c>
      <c r="I266">
        <v>5</v>
      </c>
      <c r="J266">
        <v>281.25</v>
      </c>
      <c r="K266">
        <v>58.47</v>
      </c>
      <c r="L266">
        <v>21.75</v>
      </c>
      <c r="M266">
        <v>1</v>
      </c>
      <c r="N266">
        <v>76.03</v>
      </c>
      <c r="O266">
        <v>34922.31</v>
      </c>
      <c r="P266">
        <v>114.52</v>
      </c>
      <c r="Q266">
        <v>453.17</v>
      </c>
      <c r="R266">
        <v>34.13</v>
      </c>
      <c r="S266">
        <v>28.65</v>
      </c>
      <c r="T266">
        <v>2045.06</v>
      </c>
      <c r="U266">
        <v>0.84</v>
      </c>
      <c r="V266">
        <v>0.92</v>
      </c>
      <c r="W266">
        <v>0.09</v>
      </c>
      <c r="X266">
        <v>0.11</v>
      </c>
      <c r="Y266">
        <v>1</v>
      </c>
      <c r="Z266">
        <v>10</v>
      </c>
    </row>
    <row r="267" spans="1:26">
      <c r="A267">
        <v>84</v>
      </c>
      <c r="B267">
        <v>125</v>
      </c>
      <c r="C267" t="s">
        <v>26</v>
      </c>
      <c r="D267">
        <v>8.4537</v>
      </c>
      <c r="E267">
        <v>11.83</v>
      </c>
      <c r="F267">
        <v>8.84</v>
      </c>
      <c r="G267">
        <v>106.03</v>
      </c>
      <c r="H267">
        <v>1.39</v>
      </c>
      <c r="I267">
        <v>5</v>
      </c>
      <c r="J267">
        <v>281.75</v>
      </c>
      <c r="K267">
        <v>58.47</v>
      </c>
      <c r="L267">
        <v>22</v>
      </c>
      <c r="M267">
        <v>1</v>
      </c>
      <c r="N267">
        <v>76.28</v>
      </c>
      <c r="O267">
        <v>34983.29</v>
      </c>
      <c r="P267">
        <v>114.66</v>
      </c>
      <c r="Q267">
        <v>453.17</v>
      </c>
      <c r="R267">
        <v>34.27</v>
      </c>
      <c r="S267">
        <v>28.65</v>
      </c>
      <c r="T267">
        <v>2115.46</v>
      </c>
      <c r="U267">
        <v>0.84</v>
      </c>
      <c r="V267">
        <v>0.92</v>
      </c>
      <c r="W267">
        <v>0.09</v>
      </c>
      <c r="X267">
        <v>0.12</v>
      </c>
      <c r="Y267">
        <v>1</v>
      </c>
      <c r="Z267">
        <v>10</v>
      </c>
    </row>
    <row r="268" spans="1:26">
      <c r="A268">
        <v>85</v>
      </c>
      <c r="B268">
        <v>125</v>
      </c>
      <c r="C268" t="s">
        <v>26</v>
      </c>
      <c r="D268">
        <v>8.4505</v>
      </c>
      <c r="E268">
        <v>11.83</v>
      </c>
      <c r="F268">
        <v>8.84</v>
      </c>
      <c r="G268">
        <v>106.09</v>
      </c>
      <c r="H268">
        <v>1.4</v>
      </c>
      <c r="I268">
        <v>5</v>
      </c>
      <c r="J268">
        <v>282.24</v>
      </c>
      <c r="K268">
        <v>58.47</v>
      </c>
      <c r="L268">
        <v>22.25</v>
      </c>
      <c r="M268">
        <v>1</v>
      </c>
      <c r="N268">
        <v>76.52</v>
      </c>
      <c r="O268">
        <v>35044.38</v>
      </c>
      <c r="P268">
        <v>114.83</v>
      </c>
      <c r="Q268">
        <v>453.17</v>
      </c>
      <c r="R268">
        <v>34.44</v>
      </c>
      <c r="S268">
        <v>28.65</v>
      </c>
      <c r="T268">
        <v>2200.11</v>
      </c>
      <c r="U268">
        <v>0.83</v>
      </c>
      <c r="V268">
        <v>0.92</v>
      </c>
      <c r="W268">
        <v>0.09</v>
      </c>
      <c r="X268">
        <v>0.12</v>
      </c>
      <c r="Y268">
        <v>1</v>
      </c>
      <c r="Z268">
        <v>10</v>
      </c>
    </row>
    <row r="269" spans="1:26">
      <c r="A269">
        <v>86</v>
      </c>
      <c r="B269">
        <v>125</v>
      </c>
      <c r="C269" t="s">
        <v>26</v>
      </c>
      <c r="D269">
        <v>8.4483</v>
      </c>
      <c r="E269">
        <v>11.84</v>
      </c>
      <c r="F269">
        <v>8.84</v>
      </c>
      <c r="G269">
        <v>106.12</v>
      </c>
      <c r="H269">
        <v>1.42</v>
      </c>
      <c r="I269">
        <v>5</v>
      </c>
      <c r="J269">
        <v>282.74</v>
      </c>
      <c r="K269">
        <v>58.47</v>
      </c>
      <c r="L269">
        <v>22.5</v>
      </c>
      <c r="M269">
        <v>0</v>
      </c>
      <c r="N269">
        <v>76.77</v>
      </c>
      <c r="O269">
        <v>35105.56</v>
      </c>
      <c r="P269">
        <v>115.01</v>
      </c>
      <c r="Q269">
        <v>453.17</v>
      </c>
      <c r="R269">
        <v>34.49</v>
      </c>
      <c r="S269">
        <v>28.65</v>
      </c>
      <c r="T269">
        <v>2227.2</v>
      </c>
      <c r="U269">
        <v>0.83</v>
      </c>
      <c r="V269">
        <v>0.92</v>
      </c>
      <c r="W269">
        <v>0.09</v>
      </c>
      <c r="X269">
        <v>0.12</v>
      </c>
      <c r="Y269">
        <v>1</v>
      </c>
      <c r="Z269">
        <v>10</v>
      </c>
    </row>
    <row r="270" spans="1:26">
      <c r="A270">
        <v>0</v>
      </c>
      <c r="B270">
        <v>30</v>
      </c>
      <c r="C270" t="s">
        <v>26</v>
      </c>
      <c r="D270">
        <v>7.8189</v>
      </c>
      <c r="E270">
        <v>12.79</v>
      </c>
      <c r="F270">
        <v>10.15</v>
      </c>
      <c r="G270">
        <v>11.94</v>
      </c>
      <c r="H270">
        <v>0.24</v>
      </c>
      <c r="I270">
        <v>51</v>
      </c>
      <c r="J270">
        <v>71.52</v>
      </c>
      <c r="K270">
        <v>32.27</v>
      </c>
      <c r="L270">
        <v>1</v>
      </c>
      <c r="M270">
        <v>49</v>
      </c>
      <c r="N270">
        <v>8.25</v>
      </c>
      <c r="O270">
        <v>9054.6</v>
      </c>
      <c r="P270">
        <v>68.48999999999999</v>
      </c>
      <c r="Q270">
        <v>453.22</v>
      </c>
      <c r="R270">
        <v>77.19</v>
      </c>
      <c r="S270">
        <v>28.65</v>
      </c>
      <c r="T270">
        <v>23343.28</v>
      </c>
      <c r="U270">
        <v>0.37</v>
      </c>
      <c r="V270">
        <v>0.8</v>
      </c>
      <c r="W270">
        <v>0.16</v>
      </c>
      <c r="X270">
        <v>1.43</v>
      </c>
      <c r="Y270">
        <v>1</v>
      </c>
      <c r="Z270">
        <v>10</v>
      </c>
    </row>
    <row r="271" spans="1:26">
      <c r="A271">
        <v>1</v>
      </c>
      <c r="B271">
        <v>30</v>
      </c>
      <c r="C271" t="s">
        <v>26</v>
      </c>
      <c r="D271">
        <v>8.1889</v>
      </c>
      <c r="E271">
        <v>12.21</v>
      </c>
      <c r="F271">
        <v>9.779999999999999</v>
      </c>
      <c r="G271">
        <v>15.44</v>
      </c>
      <c r="H271">
        <v>0.3</v>
      </c>
      <c r="I271">
        <v>38</v>
      </c>
      <c r="J271">
        <v>71.81</v>
      </c>
      <c r="K271">
        <v>32.27</v>
      </c>
      <c r="L271">
        <v>1.25</v>
      </c>
      <c r="M271">
        <v>36</v>
      </c>
      <c r="N271">
        <v>8.289999999999999</v>
      </c>
      <c r="O271">
        <v>9090.98</v>
      </c>
      <c r="P271">
        <v>64.43000000000001</v>
      </c>
      <c r="Q271">
        <v>453.36</v>
      </c>
      <c r="R271">
        <v>64.90000000000001</v>
      </c>
      <c r="S271">
        <v>28.65</v>
      </c>
      <c r="T271">
        <v>17263.56</v>
      </c>
      <c r="U271">
        <v>0.44</v>
      </c>
      <c r="V271">
        <v>0.83</v>
      </c>
      <c r="W271">
        <v>0.14</v>
      </c>
      <c r="X271">
        <v>1.05</v>
      </c>
      <c r="Y271">
        <v>1</v>
      </c>
      <c r="Z271">
        <v>10</v>
      </c>
    </row>
    <row r="272" spans="1:26">
      <c r="A272">
        <v>2</v>
      </c>
      <c r="B272">
        <v>30</v>
      </c>
      <c r="C272" t="s">
        <v>26</v>
      </c>
      <c r="D272">
        <v>8.418900000000001</v>
      </c>
      <c r="E272">
        <v>11.88</v>
      </c>
      <c r="F272">
        <v>9.550000000000001</v>
      </c>
      <c r="G272">
        <v>18.49</v>
      </c>
      <c r="H272">
        <v>0.36</v>
      </c>
      <c r="I272">
        <v>31</v>
      </c>
      <c r="J272">
        <v>72.11</v>
      </c>
      <c r="K272">
        <v>32.27</v>
      </c>
      <c r="L272">
        <v>1.5</v>
      </c>
      <c r="M272">
        <v>29</v>
      </c>
      <c r="N272">
        <v>8.34</v>
      </c>
      <c r="O272">
        <v>9127.379999999999</v>
      </c>
      <c r="P272">
        <v>61.15</v>
      </c>
      <c r="Q272">
        <v>453.23</v>
      </c>
      <c r="R272">
        <v>57.53</v>
      </c>
      <c r="S272">
        <v>28.65</v>
      </c>
      <c r="T272">
        <v>13616.45</v>
      </c>
      <c r="U272">
        <v>0.5</v>
      </c>
      <c r="V272">
        <v>0.85</v>
      </c>
      <c r="W272">
        <v>0.13</v>
      </c>
      <c r="X272">
        <v>0.83</v>
      </c>
      <c r="Y272">
        <v>1</v>
      </c>
      <c r="Z272">
        <v>10</v>
      </c>
    </row>
    <row r="273" spans="1:26">
      <c r="A273">
        <v>3</v>
      </c>
      <c r="B273">
        <v>30</v>
      </c>
      <c r="C273" t="s">
        <v>26</v>
      </c>
      <c r="D273">
        <v>8.438000000000001</v>
      </c>
      <c r="E273">
        <v>11.85</v>
      </c>
      <c r="F273">
        <v>9.6</v>
      </c>
      <c r="G273">
        <v>22.16</v>
      </c>
      <c r="H273">
        <v>0.42</v>
      </c>
      <c r="I273">
        <v>26</v>
      </c>
      <c r="J273">
        <v>72.40000000000001</v>
      </c>
      <c r="K273">
        <v>32.27</v>
      </c>
      <c r="L273">
        <v>1.75</v>
      </c>
      <c r="M273">
        <v>24</v>
      </c>
      <c r="N273">
        <v>8.380000000000001</v>
      </c>
      <c r="O273">
        <v>9163.799999999999</v>
      </c>
      <c r="P273">
        <v>60.29</v>
      </c>
      <c r="Q273">
        <v>453.21</v>
      </c>
      <c r="R273">
        <v>60.41</v>
      </c>
      <c r="S273">
        <v>28.65</v>
      </c>
      <c r="T273">
        <v>15078.65</v>
      </c>
      <c r="U273">
        <v>0.47</v>
      </c>
      <c r="V273">
        <v>0.85</v>
      </c>
      <c r="W273">
        <v>0.11</v>
      </c>
      <c r="X273">
        <v>0.88</v>
      </c>
      <c r="Y273">
        <v>1</v>
      </c>
      <c r="Z273">
        <v>10</v>
      </c>
    </row>
    <row r="274" spans="1:26">
      <c r="A274">
        <v>4</v>
      </c>
      <c r="B274">
        <v>30</v>
      </c>
      <c r="C274" t="s">
        <v>26</v>
      </c>
      <c r="D274">
        <v>8.674899999999999</v>
      </c>
      <c r="E274">
        <v>11.53</v>
      </c>
      <c r="F274">
        <v>9.34</v>
      </c>
      <c r="G274">
        <v>25.48</v>
      </c>
      <c r="H274">
        <v>0.48</v>
      </c>
      <c r="I274">
        <v>22</v>
      </c>
      <c r="J274">
        <v>72.7</v>
      </c>
      <c r="K274">
        <v>32.27</v>
      </c>
      <c r="L274">
        <v>2</v>
      </c>
      <c r="M274">
        <v>20</v>
      </c>
      <c r="N274">
        <v>8.43</v>
      </c>
      <c r="O274">
        <v>9200.25</v>
      </c>
      <c r="P274">
        <v>56.56</v>
      </c>
      <c r="Q274">
        <v>453.22</v>
      </c>
      <c r="R274">
        <v>50.88</v>
      </c>
      <c r="S274">
        <v>28.65</v>
      </c>
      <c r="T274">
        <v>10336.29</v>
      </c>
      <c r="U274">
        <v>0.5600000000000001</v>
      </c>
      <c r="V274">
        <v>0.87</v>
      </c>
      <c r="W274">
        <v>0.12</v>
      </c>
      <c r="X274">
        <v>0.62</v>
      </c>
      <c r="Y274">
        <v>1</v>
      </c>
      <c r="Z274">
        <v>10</v>
      </c>
    </row>
    <row r="275" spans="1:26">
      <c r="A275">
        <v>5</v>
      </c>
      <c r="B275">
        <v>30</v>
      </c>
      <c r="C275" t="s">
        <v>26</v>
      </c>
      <c r="D275">
        <v>8.7826</v>
      </c>
      <c r="E275">
        <v>11.39</v>
      </c>
      <c r="F275">
        <v>9.25</v>
      </c>
      <c r="G275">
        <v>29.2</v>
      </c>
      <c r="H275">
        <v>0.54</v>
      </c>
      <c r="I275">
        <v>19</v>
      </c>
      <c r="J275">
        <v>73</v>
      </c>
      <c r="K275">
        <v>32.27</v>
      </c>
      <c r="L275">
        <v>2.25</v>
      </c>
      <c r="M275">
        <v>16</v>
      </c>
      <c r="N275">
        <v>8.48</v>
      </c>
      <c r="O275">
        <v>9236.709999999999</v>
      </c>
      <c r="P275">
        <v>54.62</v>
      </c>
      <c r="Q275">
        <v>453.18</v>
      </c>
      <c r="R275">
        <v>47.71</v>
      </c>
      <c r="S275">
        <v>28.65</v>
      </c>
      <c r="T275">
        <v>8767.27</v>
      </c>
      <c r="U275">
        <v>0.6</v>
      </c>
      <c r="V275">
        <v>0.88</v>
      </c>
      <c r="W275">
        <v>0.11</v>
      </c>
      <c r="X275">
        <v>0.53</v>
      </c>
      <c r="Y275">
        <v>1</v>
      </c>
      <c r="Z275">
        <v>10</v>
      </c>
    </row>
    <row r="276" spans="1:26">
      <c r="A276">
        <v>6</v>
      </c>
      <c r="B276">
        <v>30</v>
      </c>
      <c r="C276" t="s">
        <v>26</v>
      </c>
      <c r="D276">
        <v>8.845000000000001</v>
      </c>
      <c r="E276">
        <v>11.31</v>
      </c>
      <c r="F276">
        <v>9.199999999999999</v>
      </c>
      <c r="G276">
        <v>32.46</v>
      </c>
      <c r="H276">
        <v>0.6</v>
      </c>
      <c r="I276">
        <v>17</v>
      </c>
      <c r="J276">
        <v>73.29000000000001</v>
      </c>
      <c r="K276">
        <v>32.27</v>
      </c>
      <c r="L276">
        <v>2.5</v>
      </c>
      <c r="M276">
        <v>5</v>
      </c>
      <c r="N276">
        <v>8.52</v>
      </c>
      <c r="O276">
        <v>9273.200000000001</v>
      </c>
      <c r="P276">
        <v>53.1</v>
      </c>
      <c r="Q276">
        <v>453.19</v>
      </c>
      <c r="R276">
        <v>45.77</v>
      </c>
      <c r="S276">
        <v>28.65</v>
      </c>
      <c r="T276">
        <v>7807.16</v>
      </c>
      <c r="U276">
        <v>0.63</v>
      </c>
      <c r="V276">
        <v>0.88</v>
      </c>
      <c r="W276">
        <v>0.12</v>
      </c>
      <c r="X276">
        <v>0.48</v>
      </c>
      <c r="Y276">
        <v>1</v>
      </c>
      <c r="Z276">
        <v>10</v>
      </c>
    </row>
    <row r="277" spans="1:26">
      <c r="A277">
        <v>7</v>
      </c>
      <c r="B277">
        <v>30</v>
      </c>
      <c r="C277" t="s">
        <v>26</v>
      </c>
      <c r="D277">
        <v>8.8422</v>
      </c>
      <c r="E277">
        <v>11.31</v>
      </c>
      <c r="F277">
        <v>9.199999999999999</v>
      </c>
      <c r="G277">
        <v>32.47</v>
      </c>
      <c r="H277">
        <v>0.65</v>
      </c>
      <c r="I277">
        <v>17</v>
      </c>
      <c r="J277">
        <v>73.59</v>
      </c>
      <c r="K277">
        <v>32.27</v>
      </c>
      <c r="L277">
        <v>2.75</v>
      </c>
      <c r="M277">
        <v>1</v>
      </c>
      <c r="N277">
        <v>8.57</v>
      </c>
      <c r="O277">
        <v>9309.700000000001</v>
      </c>
      <c r="P277">
        <v>52.5</v>
      </c>
      <c r="Q277">
        <v>453.18</v>
      </c>
      <c r="R277">
        <v>45.71</v>
      </c>
      <c r="S277">
        <v>28.65</v>
      </c>
      <c r="T277">
        <v>7773.01</v>
      </c>
      <c r="U277">
        <v>0.63</v>
      </c>
      <c r="V277">
        <v>0.88</v>
      </c>
      <c r="W277">
        <v>0.13</v>
      </c>
      <c r="X277">
        <v>0.48</v>
      </c>
      <c r="Y277">
        <v>1</v>
      </c>
      <c r="Z277">
        <v>10</v>
      </c>
    </row>
    <row r="278" spans="1:26">
      <c r="A278">
        <v>8</v>
      </c>
      <c r="B278">
        <v>30</v>
      </c>
      <c r="C278" t="s">
        <v>26</v>
      </c>
      <c r="D278">
        <v>8.8393</v>
      </c>
      <c r="E278">
        <v>11.31</v>
      </c>
      <c r="F278">
        <v>9.199999999999999</v>
      </c>
      <c r="G278">
        <v>32.49</v>
      </c>
      <c r="H278">
        <v>0.71</v>
      </c>
      <c r="I278">
        <v>17</v>
      </c>
      <c r="J278">
        <v>73.88</v>
      </c>
      <c r="K278">
        <v>32.27</v>
      </c>
      <c r="L278">
        <v>3</v>
      </c>
      <c r="M278">
        <v>0</v>
      </c>
      <c r="N278">
        <v>8.609999999999999</v>
      </c>
      <c r="O278">
        <v>9346.23</v>
      </c>
      <c r="P278">
        <v>52.72</v>
      </c>
      <c r="Q278">
        <v>453.28</v>
      </c>
      <c r="R278">
        <v>45.76</v>
      </c>
      <c r="S278">
        <v>28.65</v>
      </c>
      <c r="T278">
        <v>7802.17</v>
      </c>
      <c r="U278">
        <v>0.63</v>
      </c>
      <c r="V278">
        <v>0.88</v>
      </c>
      <c r="W278">
        <v>0.13</v>
      </c>
      <c r="X278">
        <v>0.48</v>
      </c>
      <c r="Y278">
        <v>1</v>
      </c>
      <c r="Z278">
        <v>10</v>
      </c>
    </row>
    <row r="279" spans="1:26">
      <c r="A279">
        <v>0</v>
      </c>
      <c r="B279">
        <v>15</v>
      </c>
      <c r="C279" t="s">
        <v>26</v>
      </c>
      <c r="D279">
        <v>8.5604</v>
      </c>
      <c r="E279">
        <v>11.68</v>
      </c>
      <c r="F279">
        <v>9.630000000000001</v>
      </c>
      <c r="G279">
        <v>18.05</v>
      </c>
      <c r="H279">
        <v>0.43</v>
      </c>
      <c r="I279">
        <v>32</v>
      </c>
      <c r="J279">
        <v>39.78</v>
      </c>
      <c r="K279">
        <v>19.54</v>
      </c>
      <c r="L279">
        <v>1</v>
      </c>
      <c r="M279">
        <v>4</v>
      </c>
      <c r="N279">
        <v>4.24</v>
      </c>
      <c r="O279">
        <v>5140</v>
      </c>
      <c r="P279">
        <v>37.44</v>
      </c>
      <c r="Q279">
        <v>453.21</v>
      </c>
      <c r="R279">
        <v>59.03</v>
      </c>
      <c r="S279">
        <v>28.65</v>
      </c>
      <c r="T279">
        <v>14361.64</v>
      </c>
      <c r="U279">
        <v>0.49</v>
      </c>
      <c r="V279">
        <v>0.84</v>
      </c>
      <c r="W279">
        <v>0.17</v>
      </c>
      <c r="X279">
        <v>0.91</v>
      </c>
      <c r="Y279">
        <v>1</v>
      </c>
      <c r="Z279">
        <v>10</v>
      </c>
    </row>
    <row r="280" spans="1:26">
      <c r="A280">
        <v>1</v>
      </c>
      <c r="B280">
        <v>15</v>
      </c>
      <c r="C280" t="s">
        <v>26</v>
      </c>
      <c r="D280">
        <v>8.556800000000001</v>
      </c>
      <c r="E280">
        <v>11.69</v>
      </c>
      <c r="F280">
        <v>9.630000000000001</v>
      </c>
      <c r="G280">
        <v>18.06</v>
      </c>
      <c r="H280">
        <v>0.53</v>
      </c>
      <c r="I280">
        <v>32</v>
      </c>
      <c r="J280">
        <v>40.06</v>
      </c>
      <c r="K280">
        <v>19.54</v>
      </c>
      <c r="L280">
        <v>1.25</v>
      </c>
      <c r="M280">
        <v>0</v>
      </c>
      <c r="N280">
        <v>4.26</v>
      </c>
      <c r="O280">
        <v>5174.29</v>
      </c>
      <c r="P280">
        <v>37.57</v>
      </c>
      <c r="Q280">
        <v>453.18</v>
      </c>
      <c r="R280">
        <v>59.05</v>
      </c>
      <c r="S280">
        <v>28.65</v>
      </c>
      <c r="T280">
        <v>14371.41</v>
      </c>
      <c r="U280">
        <v>0.49</v>
      </c>
      <c r="V280">
        <v>0.84</v>
      </c>
      <c r="W280">
        <v>0.17</v>
      </c>
      <c r="X280">
        <v>0.91</v>
      </c>
      <c r="Y280">
        <v>1</v>
      </c>
      <c r="Z280">
        <v>10</v>
      </c>
    </row>
    <row r="281" spans="1:26">
      <c r="A281">
        <v>0</v>
      </c>
      <c r="B281">
        <v>70</v>
      </c>
      <c r="C281" t="s">
        <v>26</v>
      </c>
      <c r="D281">
        <v>6.0959</v>
      </c>
      <c r="E281">
        <v>16.4</v>
      </c>
      <c r="F281">
        <v>11.46</v>
      </c>
      <c r="G281">
        <v>7.32</v>
      </c>
      <c r="H281">
        <v>0.12</v>
      </c>
      <c r="I281">
        <v>94</v>
      </c>
      <c r="J281">
        <v>141.81</v>
      </c>
      <c r="K281">
        <v>47.83</v>
      </c>
      <c r="L281">
        <v>1</v>
      </c>
      <c r="M281">
        <v>92</v>
      </c>
      <c r="N281">
        <v>22.98</v>
      </c>
      <c r="O281">
        <v>17723.39</v>
      </c>
      <c r="P281">
        <v>128.11</v>
      </c>
      <c r="Q281">
        <v>453.44</v>
      </c>
      <c r="R281">
        <v>120.13</v>
      </c>
      <c r="S281">
        <v>28.65</v>
      </c>
      <c r="T281">
        <v>44598.01</v>
      </c>
      <c r="U281">
        <v>0.24</v>
      </c>
      <c r="V281">
        <v>0.71</v>
      </c>
      <c r="W281">
        <v>0.23</v>
      </c>
      <c r="X281">
        <v>2.74</v>
      </c>
      <c r="Y281">
        <v>1</v>
      </c>
      <c r="Z281">
        <v>10</v>
      </c>
    </row>
    <row r="282" spans="1:26">
      <c r="A282">
        <v>1</v>
      </c>
      <c r="B282">
        <v>70</v>
      </c>
      <c r="C282" t="s">
        <v>26</v>
      </c>
      <c r="D282">
        <v>6.6716</v>
      </c>
      <c r="E282">
        <v>14.99</v>
      </c>
      <c r="F282">
        <v>10.74</v>
      </c>
      <c r="G282">
        <v>9.199999999999999</v>
      </c>
      <c r="H282">
        <v>0.16</v>
      </c>
      <c r="I282">
        <v>70</v>
      </c>
      <c r="J282">
        <v>142.15</v>
      </c>
      <c r="K282">
        <v>47.83</v>
      </c>
      <c r="L282">
        <v>1.25</v>
      </c>
      <c r="M282">
        <v>68</v>
      </c>
      <c r="N282">
        <v>23.07</v>
      </c>
      <c r="O282">
        <v>17765.46</v>
      </c>
      <c r="P282">
        <v>119.3</v>
      </c>
      <c r="Q282">
        <v>453.23</v>
      </c>
      <c r="R282">
        <v>96.59</v>
      </c>
      <c r="S282">
        <v>28.65</v>
      </c>
      <c r="T282">
        <v>32951.05</v>
      </c>
      <c r="U282">
        <v>0.3</v>
      </c>
      <c r="V282">
        <v>0.76</v>
      </c>
      <c r="W282">
        <v>0.19</v>
      </c>
      <c r="X282">
        <v>2.02</v>
      </c>
      <c r="Y282">
        <v>1</v>
      </c>
      <c r="Z282">
        <v>10</v>
      </c>
    </row>
    <row r="283" spans="1:26">
      <c r="A283">
        <v>2</v>
      </c>
      <c r="B283">
        <v>70</v>
      </c>
      <c r="C283" t="s">
        <v>26</v>
      </c>
      <c r="D283">
        <v>7.0666</v>
      </c>
      <c r="E283">
        <v>14.15</v>
      </c>
      <c r="F283">
        <v>10.3</v>
      </c>
      <c r="G283">
        <v>11.04</v>
      </c>
      <c r="H283">
        <v>0.19</v>
      </c>
      <c r="I283">
        <v>56</v>
      </c>
      <c r="J283">
        <v>142.49</v>
      </c>
      <c r="K283">
        <v>47.83</v>
      </c>
      <c r="L283">
        <v>1.5</v>
      </c>
      <c r="M283">
        <v>54</v>
      </c>
      <c r="N283">
        <v>23.16</v>
      </c>
      <c r="O283">
        <v>17807.56</v>
      </c>
      <c r="P283">
        <v>113.79</v>
      </c>
      <c r="Q283">
        <v>453.24</v>
      </c>
      <c r="R283">
        <v>82.28</v>
      </c>
      <c r="S283">
        <v>28.65</v>
      </c>
      <c r="T283">
        <v>25864.58</v>
      </c>
      <c r="U283">
        <v>0.35</v>
      </c>
      <c r="V283">
        <v>0.79</v>
      </c>
      <c r="W283">
        <v>0.17</v>
      </c>
      <c r="X283">
        <v>1.58</v>
      </c>
      <c r="Y283">
        <v>1</v>
      </c>
      <c r="Z283">
        <v>10</v>
      </c>
    </row>
    <row r="284" spans="1:26">
      <c r="A284">
        <v>3</v>
      </c>
      <c r="B284">
        <v>70</v>
      </c>
      <c r="C284" t="s">
        <v>26</v>
      </c>
      <c r="D284">
        <v>7.3336</v>
      </c>
      <c r="E284">
        <v>13.64</v>
      </c>
      <c r="F284">
        <v>10.05</v>
      </c>
      <c r="G284">
        <v>12.83</v>
      </c>
      <c r="H284">
        <v>0.22</v>
      </c>
      <c r="I284">
        <v>47</v>
      </c>
      <c r="J284">
        <v>142.83</v>
      </c>
      <c r="K284">
        <v>47.83</v>
      </c>
      <c r="L284">
        <v>1.75</v>
      </c>
      <c r="M284">
        <v>45</v>
      </c>
      <c r="N284">
        <v>23.25</v>
      </c>
      <c r="O284">
        <v>17849.7</v>
      </c>
      <c r="P284">
        <v>110.31</v>
      </c>
      <c r="Q284">
        <v>453.24</v>
      </c>
      <c r="R284">
        <v>73.78</v>
      </c>
      <c r="S284">
        <v>28.65</v>
      </c>
      <c r="T284">
        <v>21662.44</v>
      </c>
      <c r="U284">
        <v>0.39</v>
      </c>
      <c r="V284">
        <v>0.8100000000000001</v>
      </c>
      <c r="W284">
        <v>0.16</v>
      </c>
      <c r="X284">
        <v>1.33</v>
      </c>
      <c r="Y284">
        <v>1</v>
      </c>
      <c r="Z284">
        <v>10</v>
      </c>
    </row>
    <row r="285" spans="1:26">
      <c r="A285">
        <v>4</v>
      </c>
      <c r="B285">
        <v>70</v>
      </c>
      <c r="C285" t="s">
        <v>26</v>
      </c>
      <c r="D285">
        <v>7.5645</v>
      </c>
      <c r="E285">
        <v>13.22</v>
      </c>
      <c r="F285">
        <v>9.84</v>
      </c>
      <c r="G285">
        <v>14.75</v>
      </c>
      <c r="H285">
        <v>0.25</v>
      </c>
      <c r="I285">
        <v>40</v>
      </c>
      <c r="J285">
        <v>143.17</v>
      </c>
      <c r="K285">
        <v>47.83</v>
      </c>
      <c r="L285">
        <v>2</v>
      </c>
      <c r="M285">
        <v>38</v>
      </c>
      <c r="N285">
        <v>23.34</v>
      </c>
      <c r="O285">
        <v>17891.86</v>
      </c>
      <c r="P285">
        <v>107.18</v>
      </c>
      <c r="Q285">
        <v>453.22</v>
      </c>
      <c r="R285">
        <v>66.98999999999999</v>
      </c>
      <c r="S285">
        <v>28.65</v>
      </c>
      <c r="T285">
        <v>18301.72</v>
      </c>
      <c r="U285">
        <v>0.43</v>
      </c>
      <c r="V285">
        <v>0.83</v>
      </c>
      <c r="W285">
        <v>0.14</v>
      </c>
      <c r="X285">
        <v>1.11</v>
      </c>
      <c r="Y285">
        <v>1</v>
      </c>
      <c r="Z285">
        <v>10</v>
      </c>
    </row>
    <row r="286" spans="1:26">
      <c r="A286">
        <v>5</v>
      </c>
      <c r="B286">
        <v>70</v>
      </c>
      <c r="C286" t="s">
        <v>26</v>
      </c>
      <c r="D286">
        <v>7.7411</v>
      </c>
      <c r="E286">
        <v>12.92</v>
      </c>
      <c r="F286">
        <v>9.68</v>
      </c>
      <c r="G286">
        <v>16.59</v>
      </c>
      <c r="H286">
        <v>0.28</v>
      </c>
      <c r="I286">
        <v>35</v>
      </c>
      <c r="J286">
        <v>143.51</v>
      </c>
      <c r="K286">
        <v>47.83</v>
      </c>
      <c r="L286">
        <v>2.25</v>
      </c>
      <c r="M286">
        <v>33</v>
      </c>
      <c r="N286">
        <v>23.44</v>
      </c>
      <c r="O286">
        <v>17934.06</v>
      </c>
      <c r="P286">
        <v>104.82</v>
      </c>
      <c r="Q286">
        <v>453.19</v>
      </c>
      <c r="R286">
        <v>61.8</v>
      </c>
      <c r="S286">
        <v>28.65</v>
      </c>
      <c r="T286">
        <v>15731.9</v>
      </c>
      <c r="U286">
        <v>0.46</v>
      </c>
      <c r="V286">
        <v>0.84</v>
      </c>
      <c r="W286">
        <v>0.14</v>
      </c>
      <c r="X286">
        <v>0.96</v>
      </c>
      <c r="Y286">
        <v>1</v>
      </c>
      <c r="Z286">
        <v>10</v>
      </c>
    </row>
    <row r="287" spans="1:26">
      <c r="A287">
        <v>6</v>
      </c>
      <c r="B287">
        <v>70</v>
      </c>
      <c r="C287" t="s">
        <v>26</v>
      </c>
      <c r="D287">
        <v>7.8906</v>
      </c>
      <c r="E287">
        <v>12.67</v>
      </c>
      <c r="F287">
        <v>9.550000000000001</v>
      </c>
      <c r="G287">
        <v>18.48</v>
      </c>
      <c r="H287">
        <v>0.31</v>
      </c>
      <c r="I287">
        <v>31</v>
      </c>
      <c r="J287">
        <v>143.86</v>
      </c>
      <c r="K287">
        <v>47.83</v>
      </c>
      <c r="L287">
        <v>2.5</v>
      </c>
      <c r="M287">
        <v>29</v>
      </c>
      <c r="N287">
        <v>23.53</v>
      </c>
      <c r="O287">
        <v>17976.29</v>
      </c>
      <c r="P287">
        <v>102.65</v>
      </c>
      <c r="Q287">
        <v>453.18</v>
      </c>
      <c r="R287">
        <v>57.47</v>
      </c>
      <c r="S287">
        <v>28.65</v>
      </c>
      <c r="T287">
        <v>13584.54</v>
      </c>
      <c r="U287">
        <v>0.5</v>
      </c>
      <c r="V287">
        <v>0.85</v>
      </c>
      <c r="W287">
        <v>0.13</v>
      </c>
      <c r="X287">
        <v>0.83</v>
      </c>
      <c r="Y287">
        <v>1</v>
      </c>
      <c r="Z287">
        <v>10</v>
      </c>
    </row>
    <row r="288" spans="1:26">
      <c r="A288">
        <v>7</v>
      </c>
      <c r="B288">
        <v>70</v>
      </c>
      <c r="C288" t="s">
        <v>26</v>
      </c>
      <c r="D288">
        <v>8.1134</v>
      </c>
      <c r="E288">
        <v>12.33</v>
      </c>
      <c r="F288">
        <v>9.32</v>
      </c>
      <c r="G288">
        <v>20.7</v>
      </c>
      <c r="H288">
        <v>0.34</v>
      </c>
      <c r="I288">
        <v>27</v>
      </c>
      <c r="J288">
        <v>144.2</v>
      </c>
      <c r="K288">
        <v>47.83</v>
      </c>
      <c r="L288">
        <v>2.75</v>
      </c>
      <c r="M288">
        <v>25</v>
      </c>
      <c r="N288">
        <v>23.62</v>
      </c>
      <c r="O288">
        <v>18018.55</v>
      </c>
      <c r="P288">
        <v>99.38</v>
      </c>
      <c r="Q288">
        <v>453.21</v>
      </c>
      <c r="R288">
        <v>49.77</v>
      </c>
      <c r="S288">
        <v>28.65</v>
      </c>
      <c r="T288">
        <v>9755.280000000001</v>
      </c>
      <c r="U288">
        <v>0.58</v>
      </c>
      <c r="V288">
        <v>0.87</v>
      </c>
      <c r="W288">
        <v>0.12</v>
      </c>
      <c r="X288">
        <v>0.6</v>
      </c>
      <c r="Y288">
        <v>1</v>
      </c>
      <c r="Z288">
        <v>10</v>
      </c>
    </row>
    <row r="289" spans="1:26">
      <c r="A289">
        <v>8</v>
      </c>
      <c r="B289">
        <v>70</v>
      </c>
      <c r="C289" t="s">
        <v>26</v>
      </c>
      <c r="D289">
        <v>7.9653</v>
      </c>
      <c r="E289">
        <v>12.55</v>
      </c>
      <c r="F289">
        <v>9.57</v>
      </c>
      <c r="G289">
        <v>22.1</v>
      </c>
      <c r="H289">
        <v>0.37</v>
      </c>
      <c r="I289">
        <v>26</v>
      </c>
      <c r="J289">
        <v>144.54</v>
      </c>
      <c r="K289">
        <v>47.83</v>
      </c>
      <c r="L289">
        <v>3</v>
      </c>
      <c r="M289">
        <v>24</v>
      </c>
      <c r="N289">
        <v>23.71</v>
      </c>
      <c r="O289">
        <v>18060.85</v>
      </c>
      <c r="P289">
        <v>101.96</v>
      </c>
      <c r="Q289">
        <v>453.17</v>
      </c>
      <c r="R289">
        <v>58.84</v>
      </c>
      <c r="S289">
        <v>28.65</v>
      </c>
      <c r="T289">
        <v>14297.19</v>
      </c>
      <c r="U289">
        <v>0.49</v>
      </c>
      <c r="V289">
        <v>0.85</v>
      </c>
      <c r="W289">
        <v>0.13</v>
      </c>
      <c r="X289">
        <v>0.85</v>
      </c>
      <c r="Y289">
        <v>1</v>
      </c>
      <c r="Z289">
        <v>10</v>
      </c>
    </row>
    <row r="290" spans="1:26">
      <c r="A290">
        <v>9</v>
      </c>
      <c r="B290">
        <v>70</v>
      </c>
      <c r="C290" t="s">
        <v>26</v>
      </c>
      <c r="D290">
        <v>8.1601</v>
      </c>
      <c r="E290">
        <v>12.25</v>
      </c>
      <c r="F290">
        <v>9.359999999999999</v>
      </c>
      <c r="G290">
        <v>24.42</v>
      </c>
      <c r="H290">
        <v>0.4</v>
      </c>
      <c r="I290">
        <v>23</v>
      </c>
      <c r="J290">
        <v>144.89</v>
      </c>
      <c r="K290">
        <v>47.83</v>
      </c>
      <c r="L290">
        <v>3.25</v>
      </c>
      <c r="M290">
        <v>21</v>
      </c>
      <c r="N290">
        <v>23.81</v>
      </c>
      <c r="O290">
        <v>18103.18</v>
      </c>
      <c r="P290">
        <v>98.64</v>
      </c>
      <c r="Q290">
        <v>453.17</v>
      </c>
      <c r="R290">
        <v>51.58</v>
      </c>
      <c r="S290">
        <v>28.65</v>
      </c>
      <c r="T290">
        <v>10680.66</v>
      </c>
      <c r="U290">
        <v>0.5600000000000001</v>
      </c>
      <c r="V290">
        <v>0.87</v>
      </c>
      <c r="W290">
        <v>0.12</v>
      </c>
      <c r="X290">
        <v>0.64</v>
      </c>
      <c r="Y290">
        <v>1</v>
      </c>
      <c r="Z290">
        <v>10</v>
      </c>
    </row>
    <row r="291" spans="1:26">
      <c r="A291">
        <v>10</v>
      </c>
      <c r="B291">
        <v>70</v>
      </c>
      <c r="C291" t="s">
        <v>26</v>
      </c>
      <c r="D291">
        <v>8.2386</v>
      </c>
      <c r="E291">
        <v>12.14</v>
      </c>
      <c r="F291">
        <v>9.300000000000001</v>
      </c>
      <c r="G291">
        <v>26.58</v>
      </c>
      <c r="H291">
        <v>0.43</v>
      </c>
      <c r="I291">
        <v>21</v>
      </c>
      <c r="J291">
        <v>145.23</v>
      </c>
      <c r="K291">
        <v>47.83</v>
      </c>
      <c r="L291">
        <v>3.5</v>
      </c>
      <c r="M291">
        <v>19</v>
      </c>
      <c r="N291">
        <v>23.9</v>
      </c>
      <c r="O291">
        <v>18145.54</v>
      </c>
      <c r="P291">
        <v>97.31999999999999</v>
      </c>
      <c r="Q291">
        <v>453.2</v>
      </c>
      <c r="R291">
        <v>49.66</v>
      </c>
      <c r="S291">
        <v>28.65</v>
      </c>
      <c r="T291">
        <v>9729.450000000001</v>
      </c>
      <c r="U291">
        <v>0.58</v>
      </c>
      <c r="V291">
        <v>0.87</v>
      </c>
      <c r="W291">
        <v>0.11</v>
      </c>
      <c r="X291">
        <v>0.58</v>
      </c>
      <c r="Y291">
        <v>1</v>
      </c>
      <c r="Z291">
        <v>10</v>
      </c>
    </row>
    <row r="292" spans="1:26">
      <c r="A292">
        <v>11</v>
      </c>
      <c r="B292">
        <v>70</v>
      </c>
      <c r="C292" t="s">
        <v>26</v>
      </c>
      <c r="D292">
        <v>8.2721</v>
      </c>
      <c r="E292">
        <v>12.09</v>
      </c>
      <c r="F292">
        <v>9.279999999999999</v>
      </c>
      <c r="G292">
        <v>27.85</v>
      </c>
      <c r="H292">
        <v>0.46</v>
      </c>
      <c r="I292">
        <v>20</v>
      </c>
      <c r="J292">
        <v>145.57</v>
      </c>
      <c r="K292">
        <v>47.83</v>
      </c>
      <c r="L292">
        <v>3.75</v>
      </c>
      <c r="M292">
        <v>18</v>
      </c>
      <c r="N292">
        <v>23.99</v>
      </c>
      <c r="O292">
        <v>18187.93</v>
      </c>
      <c r="P292">
        <v>96.61</v>
      </c>
      <c r="Q292">
        <v>453.19</v>
      </c>
      <c r="R292">
        <v>48.97</v>
      </c>
      <c r="S292">
        <v>28.65</v>
      </c>
      <c r="T292">
        <v>9391.549999999999</v>
      </c>
      <c r="U292">
        <v>0.59</v>
      </c>
      <c r="V292">
        <v>0.88</v>
      </c>
      <c r="W292">
        <v>0.11</v>
      </c>
      <c r="X292">
        <v>0.5600000000000001</v>
      </c>
      <c r="Y292">
        <v>1</v>
      </c>
      <c r="Z292">
        <v>10</v>
      </c>
    </row>
    <row r="293" spans="1:26">
      <c r="A293">
        <v>12</v>
      </c>
      <c r="B293">
        <v>70</v>
      </c>
      <c r="C293" t="s">
        <v>26</v>
      </c>
      <c r="D293">
        <v>8.3156</v>
      </c>
      <c r="E293">
        <v>12.03</v>
      </c>
      <c r="F293">
        <v>9.25</v>
      </c>
      <c r="G293">
        <v>29.21</v>
      </c>
      <c r="H293">
        <v>0.49</v>
      </c>
      <c r="I293">
        <v>19</v>
      </c>
      <c r="J293">
        <v>145.92</v>
      </c>
      <c r="K293">
        <v>47.83</v>
      </c>
      <c r="L293">
        <v>4</v>
      </c>
      <c r="M293">
        <v>17</v>
      </c>
      <c r="N293">
        <v>24.09</v>
      </c>
      <c r="O293">
        <v>18230.35</v>
      </c>
      <c r="P293">
        <v>95.65000000000001</v>
      </c>
      <c r="Q293">
        <v>453.22</v>
      </c>
      <c r="R293">
        <v>47.84</v>
      </c>
      <c r="S293">
        <v>28.65</v>
      </c>
      <c r="T293">
        <v>8828.459999999999</v>
      </c>
      <c r="U293">
        <v>0.6</v>
      </c>
      <c r="V293">
        <v>0.88</v>
      </c>
      <c r="W293">
        <v>0.11</v>
      </c>
      <c r="X293">
        <v>0.53</v>
      </c>
      <c r="Y293">
        <v>1</v>
      </c>
      <c r="Z293">
        <v>10</v>
      </c>
    </row>
    <row r="294" spans="1:26">
      <c r="A294">
        <v>13</v>
      </c>
      <c r="B294">
        <v>70</v>
      </c>
      <c r="C294" t="s">
        <v>26</v>
      </c>
      <c r="D294">
        <v>8.409599999999999</v>
      </c>
      <c r="E294">
        <v>11.89</v>
      </c>
      <c r="F294">
        <v>9.17</v>
      </c>
      <c r="G294">
        <v>32.37</v>
      </c>
      <c r="H294">
        <v>0.51</v>
      </c>
      <c r="I294">
        <v>17</v>
      </c>
      <c r="J294">
        <v>146.26</v>
      </c>
      <c r="K294">
        <v>47.83</v>
      </c>
      <c r="L294">
        <v>4.25</v>
      </c>
      <c r="M294">
        <v>15</v>
      </c>
      <c r="N294">
        <v>24.18</v>
      </c>
      <c r="O294">
        <v>18272.81</v>
      </c>
      <c r="P294">
        <v>94.13</v>
      </c>
      <c r="Q294">
        <v>453.18</v>
      </c>
      <c r="R294">
        <v>45.29</v>
      </c>
      <c r="S294">
        <v>28.65</v>
      </c>
      <c r="T294">
        <v>7564.24</v>
      </c>
      <c r="U294">
        <v>0.63</v>
      </c>
      <c r="V294">
        <v>0.89</v>
      </c>
      <c r="W294">
        <v>0.11</v>
      </c>
      <c r="X294">
        <v>0.45</v>
      </c>
      <c r="Y294">
        <v>1</v>
      </c>
      <c r="Z294">
        <v>10</v>
      </c>
    </row>
    <row r="295" spans="1:26">
      <c r="A295">
        <v>14</v>
      </c>
      <c r="B295">
        <v>70</v>
      </c>
      <c r="C295" t="s">
        <v>26</v>
      </c>
      <c r="D295">
        <v>8.4551</v>
      </c>
      <c r="E295">
        <v>11.83</v>
      </c>
      <c r="F295">
        <v>9.140000000000001</v>
      </c>
      <c r="G295">
        <v>34.26</v>
      </c>
      <c r="H295">
        <v>0.54</v>
      </c>
      <c r="I295">
        <v>16</v>
      </c>
      <c r="J295">
        <v>146.61</v>
      </c>
      <c r="K295">
        <v>47.83</v>
      </c>
      <c r="L295">
        <v>4.5</v>
      </c>
      <c r="M295">
        <v>14</v>
      </c>
      <c r="N295">
        <v>24.28</v>
      </c>
      <c r="O295">
        <v>18315.3</v>
      </c>
      <c r="P295">
        <v>93.13</v>
      </c>
      <c r="Q295">
        <v>453.17</v>
      </c>
      <c r="R295">
        <v>44.23</v>
      </c>
      <c r="S295">
        <v>28.65</v>
      </c>
      <c r="T295">
        <v>7039.75</v>
      </c>
      <c r="U295">
        <v>0.65</v>
      </c>
      <c r="V295">
        <v>0.89</v>
      </c>
      <c r="W295">
        <v>0.1</v>
      </c>
      <c r="X295">
        <v>0.42</v>
      </c>
      <c r="Y295">
        <v>1</v>
      </c>
      <c r="Z295">
        <v>10</v>
      </c>
    </row>
    <row r="296" spans="1:26">
      <c r="A296">
        <v>15</v>
      </c>
      <c r="B296">
        <v>70</v>
      </c>
      <c r="C296" t="s">
        <v>26</v>
      </c>
      <c r="D296">
        <v>8.494199999999999</v>
      </c>
      <c r="E296">
        <v>11.77</v>
      </c>
      <c r="F296">
        <v>9.109999999999999</v>
      </c>
      <c r="G296">
        <v>36.44</v>
      </c>
      <c r="H296">
        <v>0.57</v>
      </c>
      <c r="I296">
        <v>15</v>
      </c>
      <c r="J296">
        <v>146.95</v>
      </c>
      <c r="K296">
        <v>47.83</v>
      </c>
      <c r="L296">
        <v>4.75</v>
      </c>
      <c r="M296">
        <v>13</v>
      </c>
      <c r="N296">
        <v>24.37</v>
      </c>
      <c r="O296">
        <v>18357.82</v>
      </c>
      <c r="P296">
        <v>91.81</v>
      </c>
      <c r="Q296">
        <v>453.18</v>
      </c>
      <c r="R296">
        <v>43.25</v>
      </c>
      <c r="S296">
        <v>28.65</v>
      </c>
      <c r="T296">
        <v>6553.53</v>
      </c>
      <c r="U296">
        <v>0.66</v>
      </c>
      <c r="V296">
        <v>0.89</v>
      </c>
      <c r="W296">
        <v>0.11</v>
      </c>
      <c r="X296">
        <v>0.39</v>
      </c>
      <c r="Y296">
        <v>1</v>
      </c>
      <c r="Z296">
        <v>10</v>
      </c>
    </row>
    <row r="297" spans="1:26">
      <c r="A297">
        <v>16</v>
      </c>
      <c r="B297">
        <v>70</v>
      </c>
      <c r="C297" t="s">
        <v>26</v>
      </c>
      <c r="D297">
        <v>8.575900000000001</v>
      </c>
      <c r="E297">
        <v>11.66</v>
      </c>
      <c r="F297">
        <v>9.029999999999999</v>
      </c>
      <c r="G297">
        <v>38.69</v>
      </c>
      <c r="H297">
        <v>0.6</v>
      </c>
      <c r="I297">
        <v>14</v>
      </c>
      <c r="J297">
        <v>147.3</v>
      </c>
      <c r="K297">
        <v>47.83</v>
      </c>
      <c r="L297">
        <v>5</v>
      </c>
      <c r="M297">
        <v>12</v>
      </c>
      <c r="N297">
        <v>24.47</v>
      </c>
      <c r="O297">
        <v>18400.38</v>
      </c>
      <c r="P297">
        <v>90.19</v>
      </c>
      <c r="Q297">
        <v>453.17</v>
      </c>
      <c r="R297">
        <v>40.26</v>
      </c>
      <c r="S297">
        <v>28.65</v>
      </c>
      <c r="T297">
        <v>5065.48</v>
      </c>
      <c r="U297">
        <v>0.71</v>
      </c>
      <c r="V297">
        <v>0.9</v>
      </c>
      <c r="W297">
        <v>0.11</v>
      </c>
      <c r="X297">
        <v>0.31</v>
      </c>
      <c r="Y297">
        <v>1</v>
      </c>
      <c r="Z297">
        <v>10</v>
      </c>
    </row>
    <row r="298" spans="1:26">
      <c r="A298">
        <v>17</v>
      </c>
      <c r="B298">
        <v>70</v>
      </c>
      <c r="C298" t="s">
        <v>26</v>
      </c>
      <c r="D298">
        <v>8.5082</v>
      </c>
      <c r="E298">
        <v>11.75</v>
      </c>
      <c r="F298">
        <v>9.119999999999999</v>
      </c>
      <c r="G298">
        <v>39.09</v>
      </c>
      <c r="H298">
        <v>0.63</v>
      </c>
      <c r="I298">
        <v>14</v>
      </c>
      <c r="J298">
        <v>147.64</v>
      </c>
      <c r="K298">
        <v>47.83</v>
      </c>
      <c r="L298">
        <v>5.25</v>
      </c>
      <c r="M298">
        <v>12</v>
      </c>
      <c r="N298">
        <v>24.56</v>
      </c>
      <c r="O298">
        <v>18442.97</v>
      </c>
      <c r="P298">
        <v>90.91</v>
      </c>
      <c r="Q298">
        <v>453.2</v>
      </c>
      <c r="R298">
        <v>44.01</v>
      </c>
      <c r="S298">
        <v>28.65</v>
      </c>
      <c r="T298">
        <v>6938.5</v>
      </c>
      <c r="U298">
        <v>0.65</v>
      </c>
      <c r="V298">
        <v>0.89</v>
      </c>
      <c r="W298">
        <v>0.1</v>
      </c>
      <c r="X298">
        <v>0.4</v>
      </c>
      <c r="Y298">
        <v>1</v>
      </c>
      <c r="Z298">
        <v>10</v>
      </c>
    </row>
    <row r="299" spans="1:26">
      <c r="A299">
        <v>18</v>
      </c>
      <c r="B299">
        <v>70</v>
      </c>
      <c r="C299" t="s">
        <v>26</v>
      </c>
      <c r="D299">
        <v>8.555099999999999</v>
      </c>
      <c r="E299">
        <v>11.69</v>
      </c>
      <c r="F299">
        <v>9.09</v>
      </c>
      <c r="G299">
        <v>41.93</v>
      </c>
      <c r="H299">
        <v>0.66</v>
      </c>
      <c r="I299">
        <v>13</v>
      </c>
      <c r="J299">
        <v>147.99</v>
      </c>
      <c r="K299">
        <v>47.83</v>
      </c>
      <c r="L299">
        <v>5.5</v>
      </c>
      <c r="M299">
        <v>11</v>
      </c>
      <c r="N299">
        <v>24.66</v>
      </c>
      <c r="O299">
        <v>18485.59</v>
      </c>
      <c r="P299">
        <v>89.90000000000001</v>
      </c>
      <c r="Q299">
        <v>453.17</v>
      </c>
      <c r="R299">
        <v>42.6</v>
      </c>
      <c r="S299">
        <v>28.65</v>
      </c>
      <c r="T299">
        <v>6237.99</v>
      </c>
      <c r="U299">
        <v>0.67</v>
      </c>
      <c r="V299">
        <v>0.89</v>
      </c>
      <c r="W299">
        <v>0.1</v>
      </c>
      <c r="X299">
        <v>0.36</v>
      </c>
      <c r="Y299">
        <v>1</v>
      </c>
      <c r="Z299">
        <v>10</v>
      </c>
    </row>
    <row r="300" spans="1:26">
      <c r="A300">
        <v>19</v>
      </c>
      <c r="B300">
        <v>70</v>
      </c>
      <c r="C300" t="s">
        <v>26</v>
      </c>
      <c r="D300">
        <v>8.6106</v>
      </c>
      <c r="E300">
        <v>11.61</v>
      </c>
      <c r="F300">
        <v>9.039999999999999</v>
      </c>
      <c r="G300">
        <v>45.19</v>
      </c>
      <c r="H300">
        <v>0.6899999999999999</v>
      </c>
      <c r="I300">
        <v>12</v>
      </c>
      <c r="J300">
        <v>148.33</v>
      </c>
      <c r="K300">
        <v>47.83</v>
      </c>
      <c r="L300">
        <v>5.75</v>
      </c>
      <c r="M300">
        <v>10</v>
      </c>
      <c r="N300">
        <v>24.75</v>
      </c>
      <c r="O300">
        <v>18528.25</v>
      </c>
      <c r="P300">
        <v>88.06999999999999</v>
      </c>
      <c r="Q300">
        <v>453.22</v>
      </c>
      <c r="R300">
        <v>40.95</v>
      </c>
      <c r="S300">
        <v>28.65</v>
      </c>
      <c r="T300">
        <v>5419.11</v>
      </c>
      <c r="U300">
        <v>0.7</v>
      </c>
      <c r="V300">
        <v>0.9</v>
      </c>
      <c r="W300">
        <v>0.1</v>
      </c>
      <c r="X300">
        <v>0.32</v>
      </c>
      <c r="Y300">
        <v>1</v>
      </c>
      <c r="Z300">
        <v>10</v>
      </c>
    </row>
    <row r="301" spans="1:26">
      <c r="A301">
        <v>20</v>
      </c>
      <c r="B301">
        <v>70</v>
      </c>
      <c r="C301" t="s">
        <v>26</v>
      </c>
      <c r="D301">
        <v>8.616199999999999</v>
      </c>
      <c r="E301">
        <v>11.61</v>
      </c>
      <c r="F301">
        <v>9.029999999999999</v>
      </c>
      <c r="G301">
        <v>45.16</v>
      </c>
      <c r="H301">
        <v>0.71</v>
      </c>
      <c r="I301">
        <v>12</v>
      </c>
      <c r="J301">
        <v>148.68</v>
      </c>
      <c r="K301">
        <v>47.83</v>
      </c>
      <c r="L301">
        <v>6</v>
      </c>
      <c r="M301">
        <v>10</v>
      </c>
      <c r="N301">
        <v>24.85</v>
      </c>
      <c r="O301">
        <v>18570.94</v>
      </c>
      <c r="P301">
        <v>87.84</v>
      </c>
      <c r="Q301">
        <v>453.24</v>
      </c>
      <c r="R301">
        <v>40.68</v>
      </c>
      <c r="S301">
        <v>28.65</v>
      </c>
      <c r="T301">
        <v>5284.79</v>
      </c>
      <c r="U301">
        <v>0.7</v>
      </c>
      <c r="V301">
        <v>0.9</v>
      </c>
      <c r="W301">
        <v>0.1</v>
      </c>
      <c r="X301">
        <v>0.31</v>
      </c>
      <c r="Y301">
        <v>1</v>
      </c>
      <c r="Z301">
        <v>10</v>
      </c>
    </row>
    <row r="302" spans="1:26">
      <c r="A302">
        <v>21</v>
      </c>
      <c r="B302">
        <v>70</v>
      </c>
      <c r="C302" t="s">
        <v>26</v>
      </c>
      <c r="D302">
        <v>8.660299999999999</v>
      </c>
      <c r="E302">
        <v>11.55</v>
      </c>
      <c r="F302">
        <v>9</v>
      </c>
      <c r="G302">
        <v>49.1</v>
      </c>
      <c r="H302">
        <v>0.74</v>
      </c>
      <c r="I302">
        <v>11</v>
      </c>
      <c r="J302">
        <v>149.02</v>
      </c>
      <c r="K302">
        <v>47.83</v>
      </c>
      <c r="L302">
        <v>6.25</v>
      </c>
      <c r="M302">
        <v>9</v>
      </c>
      <c r="N302">
        <v>24.95</v>
      </c>
      <c r="O302">
        <v>18613.66</v>
      </c>
      <c r="P302">
        <v>86.26000000000001</v>
      </c>
      <c r="Q302">
        <v>453.17</v>
      </c>
      <c r="R302">
        <v>39.71</v>
      </c>
      <c r="S302">
        <v>28.65</v>
      </c>
      <c r="T302">
        <v>4806.4</v>
      </c>
      <c r="U302">
        <v>0.72</v>
      </c>
      <c r="V302">
        <v>0.9</v>
      </c>
      <c r="W302">
        <v>0.1</v>
      </c>
      <c r="X302">
        <v>0.28</v>
      </c>
      <c r="Y302">
        <v>1</v>
      </c>
      <c r="Z302">
        <v>10</v>
      </c>
    </row>
    <row r="303" spans="1:26">
      <c r="A303">
        <v>22</v>
      </c>
      <c r="B303">
        <v>70</v>
      </c>
      <c r="C303" t="s">
        <v>26</v>
      </c>
      <c r="D303">
        <v>8.6572</v>
      </c>
      <c r="E303">
        <v>11.55</v>
      </c>
      <c r="F303">
        <v>9.01</v>
      </c>
      <c r="G303">
        <v>49.12</v>
      </c>
      <c r="H303">
        <v>0.77</v>
      </c>
      <c r="I303">
        <v>11</v>
      </c>
      <c r="J303">
        <v>149.37</v>
      </c>
      <c r="K303">
        <v>47.83</v>
      </c>
      <c r="L303">
        <v>6.5</v>
      </c>
      <c r="M303">
        <v>9</v>
      </c>
      <c r="N303">
        <v>25.04</v>
      </c>
      <c r="O303">
        <v>18656.42</v>
      </c>
      <c r="P303">
        <v>85.69</v>
      </c>
      <c r="Q303">
        <v>453.19</v>
      </c>
      <c r="R303">
        <v>39.9</v>
      </c>
      <c r="S303">
        <v>28.65</v>
      </c>
      <c r="T303">
        <v>4899.24</v>
      </c>
      <c r="U303">
        <v>0.72</v>
      </c>
      <c r="V303">
        <v>0.9</v>
      </c>
      <c r="W303">
        <v>0.1</v>
      </c>
      <c r="X303">
        <v>0.28</v>
      </c>
      <c r="Y303">
        <v>1</v>
      </c>
      <c r="Z303">
        <v>10</v>
      </c>
    </row>
    <row r="304" spans="1:26">
      <c r="A304">
        <v>23</v>
      </c>
      <c r="B304">
        <v>70</v>
      </c>
      <c r="C304" t="s">
        <v>26</v>
      </c>
      <c r="D304">
        <v>8.7034</v>
      </c>
      <c r="E304">
        <v>11.49</v>
      </c>
      <c r="F304">
        <v>8.970000000000001</v>
      </c>
      <c r="G304">
        <v>53.84</v>
      </c>
      <c r="H304">
        <v>0.8</v>
      </c>
      <c r="I304">
        <v>10</v>
      </c>
      <c r="J304">
        <v>149.72</v>
      </c>
      <c r="K304">
        <v>47.83</v>
      </c>
      <c r="L304">
        <v>6.75</v>
      </c>
      <c r="M304">
        <v>8</v>
      </c>
      <c r="N304">
        <v>25.14</v>
      </c>
      <c r="O304">
        <v>18699.2</v>
      </c>
      <c r="P304">
        <v>84.37</v>
      </c>
      <c r="Q304">
        <v>453.19</v>
      </c>
      <c r="R304">
        <v>38.76</v>
      </c>
      <c r="S304">
        <v>28.65</v>
      </c>
      <c r="T304">
        <v>4332.85</v>
      </c>
      <c r="U304">
        <v>0.74</v>
      </c>
      <c r="V304">
        <v>0.91</v>
      </c>
      <c r="W304">
        <v>0.1</v>
      </c>
      <c r="X304">
        <v>0.25</v>
      </c>
      <c r="Y304">
        <v>1</v>
      </c>
      <c r="Z304">
        <v>10</v>
      </c>
    </row>
    <row r="305" spans="1:26">
      <c r="A305">
        <v>24</v>
      </c>
      <c r="B305">
        <v>70</v>
      </c>
      <c r="C305" t="s">
        <v>26</v>
      </c>
      <c r="D305">
        <v>8.7476</v>
      </c>
      <c r="E305">
        <v>11.43</v>
      </c>
      <c r="F305">
        <v>8.91</v>
      </c>
      <c r="G305">
        <v>53.49</v>
      </c>
      <c r="H305">
        <v>0.83</v>
      </c>
      <c r="I305">
        <v>10</v>
      </c>
      <c r="J305">
        <v>150.07</v>
      </c>
      <c r="K305">
        <v>47.83</v>
      </c>
      <c r="L305">
        <v>7</v>
      </c>
      <c r="M305">
        <v>8</v>
      </c>
      <c r="N305">
        <v>25.24</v>
      </c>
      <c r="O305">
        <v>18742.03</v>
      </c>
      <c r="P305">
        <v>82.97</v>
      </c>
      <c r="Q305">
        <v>453.18</v>
      </c>
      <c r="R305">
        <v>36.84</v>
      </c>
      <c r="S305">
        <v>28.65</v>
      </c>
      <c r="T305">
        <v>3375.47</v>
      </c>
      <c r="U305">
        <v>0.78</v>
      </c>
      <c r="V305">
        <v>0.91</v>
      </c>
      <c r="W305">
        <v>0.09</v>
      </c>
      <c r="X305">
        <v>0.19</v>
      </c>
      <c r="Y305">
        <v>1</v>
      </c>
      <c r="Z305">
        <v>10</v>
      </c>
    </row>
    <row r="306" spans="1:26">
      <c r="A306">
        <v>25</v>
      </c>
      <c r="B306">
        <v>70</v>
      </c>
      <c r="C306" t="s">
        <v>26</v>
      </c>
      <c r="D306">
        <v>8.6806</v>
      </c>
      <c r="E306">
        <v>11.52</v>
      </c>
      <c r="F306">
        <v>9</v>
      </c>
      <c r="G306">
        <v>54.02</v>
      </c>
      <c r="H306">
        <v>0.85</v>
      </c>
      <c r="I306">
        <v>10</v>
      </c>
      <c r="J306">
        <v>150.41</v>
      </c>
      <c r="K306">
        <v>47.83</v>
      </c>
      <c r="L306">
        <v>7.25</v>
      </c>
      <c r="M306">
        <v>8</v>
      </c>
      <c r="N306">
        <v>25.33</v>
      </c>
      <c r="O306">
        <v>18784.88</v>
      </c>
      <c r="P306">
        <v>82.7</v>
      </c>
      <c r="Q306">
        <v>453.18</v>
      </c>
      <c r="R306">
        <v>39.88</v>
      </c>
      <c r="S306">
        <v>28.65</v>
      </c>
      <c r="T306">
        <v>4892.79</v>
      </c>
      <c r="U306">
        <v>0.72</v>
      </c>
      <c r="V306">
        <v>0.9</v>
      </c>
      <c r="W306">
        <v>0.1</v>
      </c>
      <c r="X306">
        <v>0.28</v>
      </c>
      <c r="Y306">
        <v>1</v>
      </c>
      <c r="Z306">
        <v>10</v>
      </c>
    </row>
    <row r="307" spans="1:26">
      <c r="A307">
        <v>26</v>
      </c>
      <c r="B307">
        <v>70</v>
      </c>
      <c r="C307" t="s">
        <v>26</v>
      </c>
      <c r="D307">
        <v>8.7379</v>
      </c>
      <c r="E307">
        <v>11.44</v>
      </c>
      <c r="F307">
        <v>8.960000000000001</v>
      </c>
      <c r="G307">
        <v>59.71</v>
      </c>
      <c r="H307">
        <v>0.88</v>
      </c>
      <c r="I307">
        <v>9</v>
      </c>
      <c r="J307">
        <v>150.76</v>
      </c>
      <c r="K307">
        <v>47.83</v>
      </c>
      <c r="L307">
        <v>7.5</v>
      </c>
      <c r="M307">
        <v>7</v>
      </c>
      <c r="N307">
        <v>25.43</v>
      </c>
      <c r="O307">
        <v>18827.77</v>
      </c>
      <c r="P307">
        <v>81.38</v>
      </c>
      <c r="Q307">
        <v>453.19</v>
      </c>
      <c r="R307">
        <v>38.31</v>
      </c>
      <c r="S307">
        <v>28.65</v>
      </c>
      <c r="T307">
        <v>4115.24</v>
      </c>
      <c r="U307">
        <v>0.75</v>
      </c>
      <c r="V307">
        <v>0.91</v>
      </c>
      <c r="W307">
        <v>0.1</v>
      </c>
      <c r="X307">
        <v>0.24</v>
      </c>
      <c r="Y307">
        <v>1</v>
      </c>
      <c r="Z307">
        <v>10</v>
      </c>
    </row>
    <row r="308" spans="1:26">
      <c r="A308">
        <v>27</v>
      </c>
      <c r="B308">
        <v>70</v>
      </c>
      <c r="C308" t="s">
        <v>26</v>
      </c>
      <c r="D308">
        <v>8.737</v>
      </c>
      <c r="E308">
        <v>11.45</v>
      </c>
      <c r="F308">
        <v>8.960000000000001</v>
      </c>
      <c r="G308">
        <v>59.71</v>
      </c>
      <c r="H308">
        <v>0.91</v>
      </c>
      <c r="I308">
        <v>9</v>
      </c>
      <c r="J308">
        <v>151.11</v>
      </c>
      <c r="K308">
        <v>47.83</v>
      </c>
      <c r="L308">
        <v>7.75</v>
      </c>
      <c r="M308">
        <v>7</v>
      </c>
      <c r="N308">
        <v>25.53</v>
      </c>
      <c r="O308">
        <v>18870.7</v>
      </c>
      <c r="P308">
        <v>81.48</v>
      </c>
      <c r="Q308">
        <v>453.2</v>
      </c>
      <c r="R308">
        <v>38.33</v>
      </c>
      <c r="S308">
        <v>28.65</v>
      </c>
      <c r="T308">
        <v>4125.61</v>
      </c>
      <c r="U308">
        <v>0.75</v>
      </c>
      <c r="V308">
        <v>0.91</v>
      </c>
      <c r="W308">
        <v>0.1</v>
      </c>
      <c r="X308">
        <v>0.24</v>
      </c>
      <c r="Y308">
        <v>1</v>
      </c>
      <c r="Z308">
        <v>10</v>
      </c>
    </row>
    <row r="309" spans="1:26">
      <c r="A309">
        <v>28</v>
      </c>
      <c r="B309">
        <v>70</v>
      </c>
      <c r="C309" t="s">
        <v>26</v>
      </c>
      <c r="D309">
        <v>8.739599999999999</v>
      </c>
      <c r="E309">
        <v>11.44</v>
      </c>
      <c r="F309">
        <v>8.949999999999999</v>
      </c>
      <c r="G309">
        <v>59.69</v>
      </c>
      <c r="H309">
        <v>0.9399999999999999</v>
      </c>
      <c r="I309">
        <v>9</v>
      </c>
      <c r="J309">
        <v>151.46</v>
      </c>
      <c r="K309">
        <v>47.83</v>
      </c>
      <c r="L309">
        <v>8</v>
      </c>
      <c r="M309">
        <v>7</v>
      </c>
      <c r="N309">
        <v>25.63</v>
      </c>
      <c r="O309">
        <v>18913.66</v>
      </c>
      <c r="P309">
        <v>80.22</v>
      </c>
      <c r="Q309">
        <v>453.17</v>
      </c>
      <c r="R309">
        <v>38.19</v>
      </c>
      <c r="S309">
        <v>28.65</v>
      </c>
      <c r="T309">
        <v>4056.79</v>
      </c>
      <c r="U309">
        <v>0.75</v>
      </c>
      <c r="V309">
        <v>0.91</v>
      </c>
      <c r="W309">
        <v>0.1</v>
      </c>
      <c r="X309">
        <v>0.23</v>
      </c>
      <c r="Y309">
        <v>1</v>
      </c>
      <c r="Z309">
        <v>10</v>
      </c>
    </row>
    <row r="310" spans="1:26">
      <c r="A310">
        <v>29</v>
      </c>
      <c r="B310">
        <v>70</v>
      </c>
      <c r="C310" t="s">
        <v>26</v>
      </c>
      <c r="D310">
        <v>8.7841</v>
      </c>
      <c r="E310">
        <v>11.38</v>
      </c>
      <c r="F310">
        <v>8.92</v>
      </c>
      <c r="G310">
        <v>66.94</v>
      </c>
      <c r="H310">
        <v>0.96</v>
      </c>
      <c r="I310">
        <v>8</v>
      </c>
      <c r="J310">
        <v>151.81</v>
      </c>
      <c r="K310">
        <v>47.83</v>
      </c>
      <c r="L310">
        <v>8.25</v>
      </c>
      <c r="M310">
        <v>5</v>
      </c>
      <c r="N310">
        <v>25.73</v>
      </c>
      <c r="O310">
        <v>18956.65</v>
      </c>
      <c r="P310">
        <v>78.8</v>
      </c>
      <c r="Q310">
        <v>453.17</v>
      </c>
      <c r="R310">
        <v>37.23</v>
      </c>
      <c r="S310">
        <v>28.65</v>
      </c>
      <c r="T310">
        <v>3581.95</v>
      </c>
      <c r="U310">
        <v>0.77</v>
      </c>
      <c r="V310">
        <v>0.91</v>
      </c>
      <c r="W310">
        <v>0.1</v>
      </c>
      <c r="X310">
        <v>0.2</v>
      </c>
      <c r="Y310">
        <v>1</v>
      </c>
      <c r="Z310">
        <v>10</v>
      </c>
    </row>
    <row r="311" spans="1:26">
      <c r="A311">
        <v>30</v>
      </c>
      <c r="B311">
        <v>70</v>
      </c>
      <c r="C311" t="s">
        <v>26</v>
      </c>
      <c r="D311">
        <v>8.7925</v>
      </c>
      <c r="E311">
        <v>11.37</v>
      </c>
      <c r="F311">
        <v>8.91</v>
      </c>
      <c r="G311">
        <v>66.84999999999999</v>
      </c>
      <c r="H311">
        <v>0.99</v>
      </c>
      <c r="I311">
        <v>8</v>
      </c>
      <c r="J311">
        <v>152.15</v>
      </c>
      <c r="K311">
        <v>47.83</v>
      </c>
      <c r="L311">
        <v>8.5</v>
      </c>
      <c r="M311">
        <v>2</v>
      </c>
      <c r="N311">
        <v>25.83</v>
      </c>
      <c r="O311">
        <v>18999.67</v>
      </c>
      <c r="P311">
        <v>78.05</v>
      </c>
      <c r="Q311">
        <v>453.23</v>
      </c>
      <c r="R311">
        <v>36.72</v>
      </c>
      <c r="S311">
        <v>28.65</v>
      </c>
      <c r="T311">
        <v>3324.24</v>
      </c>
      <c r="U311">
        <v>0.78</v>
      </c>
      <c r="V311">
        <v>0.91</v>
      </c>
      <c r="W311">
        <v>0.1</v>
      </c>
      <c r="X311">
        <v>0.19</v>
      </c>
      <c r="Y311">
        <v>1</v>
      </c>
      <c r="Z311">
        <v>10</v>
      </c>
    </row>
    <row r="312" spans="1:26">
      <c r="A312">
        <v>31</v>
      </c>
      <c r="B312">
        <v>70</v>
      </c>
      <c r="C312" t="s">
        <v>26</v>
      </c>
      <c r="D312">
        <v>8.7897</v>
      </c>
      <c r="E312">
        <v>11.38</v>
      </c>
      <c r="F312">
        <v>8.92</v>
      </c>
      <c r="G312">
        <v>66.88</v>
      </c>
      <c r="H312">
        <v>1.02</v>
      </c>
      <c r="I312">
        <v>8</v>
      </c>
      <c r="J312">
        <v>152.5</v>
      </c>
      <c r="K312">
        <v>47.83</v>
      </c>
      <c r="L312">
        <v>8.75</v>
      </c>
      <c r="M312">
        <v>0</v>
      </c>
      <c r="N312">
        <v>25.93</v>
      </c>
      <c r="O312">
        <v>19042.73</v>
      </c>
      <c r="P312">
        <v>78.03</v>
      </c>
      <c r="Q312">
        <v>453.23</v>
      </c>
      <c r="R312">
        <v>36.78</v>
      </c>
      <c r="S312">
        <v>28.65</v>
      </c>
      <c r="T312">
        <v>3357.28</v>
      </c>
      <c r="U312">
        <v>0.78</v>
      </c>
      <c r="V312">
        <v>0.91</v>
      </c>
      <c r="W312">
        <v>0.1</v>
      </c>
      <c r="X312">
        <v>0.2</v>
      </c>
      <c r="Y312">
        <v>1</v>
      </c>
      <c r="Z312">
        <v>10</v>
      </c>
    </row>
    <row r="313" spans="1:26">
      <c r="A313">
        <v>0</v>
      </c>
      <c r="B313">
        <v>90</v>
      </c>
      <c r="C313" t="s">
        <v>26</v>
      </c>
      <c r="D313">
        <v>5.3694</v>
      </c>
      <c r="E313">
        <v>18.62</v>
      </c>
      <c r="F313">
        <v>12.11</v>
      </c>
      <c r="G313">
        <v>6.32</v>
      </c>
      <c r="H313">
        <v>0.1</v>
      </c>
      <c r="I313">
        <v>115</v>
      </c>
      <c r="J313">
        <v>176.73</v>
      </c>
      <c r="K313">
        <v>52.44</v>
      </c>
      <c r="L313">
        <v>1</v>
      </c>
      <c r="M313">
        <v>113</v>
      </c>
      <c r="N313">
        <v>33.29</v>
      </c>
      <c r="O313">
        <v>22031.19</v>
      </c>
      <c r="P313">
        <v>157.09</v>
      </c>
      <c r="Q313">
        <v>453.28</v>
      </c>
      <c r="R313">
        <v>141.49</v>
      </c>
      <c r="S313">
        <v>28.65</v>
      </c>
      <c r="T313">
        <v>55175.01</v>
      </c>
      <c r="U313">
        <v>0.2</v>
      </c>
      <c r="V313">
        <v>0.67</v>
      </c>
      <c r="W313">
        <v>0.27</v>
      </c>
      <c r="X313">
        <v>3.39</v>
      </c>
      <c r="Y313">
        <v>1</v>
      </c>
      <c r="Z313">
        <v>10</v>
      </c>
    </row>
    <row r="314" spans="1:26">
      <c r="A314">
        <v>1</v>
      </c>
      <c r="B314">
        <v>90</v>
      </c>
      <c r="C314" t="s">
        <v>26</v>
      </c>
      <c r="D314">
        <v>6.0444</v>
      </c>
      <c r="E314">
        <v>16.54</v>
      </c>
      <c r="F314">
        <v>11.14</v>
      </c>
      <c r="G314">
        <v>7.95</v>
      </c>
      <c r="H314">
        <v>0.13</v>
      </c>
      <c r="I314">
        <v>84</v>
      </c>
      <c r="J314">
        <v>177.1</v>
      </c>
      <c r="K314">
        <v>52.44</v>
      </c>
      <c r="L314">
        <v>1.25</v>
      </c>
      <c r="M314">
        <v>82</v>
      </c>
      <c r="N314">
        <v>33.41</v>
      </c>
      <c r="O314">
        <v>22076.81</v>
      </c>
      <c r="P314">
        <v>143.76</v>
      </c>
      <c r="Q314">
        <v>453.28</v>
      </c>
      <c r="R314">
        <v>109.49</v>
      </c>
      <c r="S314">
        <v>28.65</v>
      </c>
      <c r="T314">
        <v>39328.62</v>
      </c>
      <c r="U314">
        <v>0.26</v>
      </c>
      <c r="V314">
        <v>0.73</v>
      </c>
      <c r="W314">
        <v>0.21</v>
      </c>
      <c r="X314">
        <v>2.42</v>
      </c>
      <c r="Y314">
        <v>1</v>
      </c>
      <c r="Z314">
        <v>10</v>
      </c>
    </row>
    <row r="315" spans="1:26">
      <c r="A315">
        <v>2</v>
      </c>
      <c r="B315">
        <v>90</v>
      </c>
      <c r="C315" t="s">
        <v>26</v>
      </c>
      <c r="D315">
        <v>6.4746</v>
      </c>
      <c r="E315">
        <v>15.44</v>
      </c>
      <c r="F315">
        <v>10.64</v>
      </c>
      <c r="G315">
        <v>9.529999999999999</v>
      </c>
      <c r="H315">
        <v>0.15</v>
      </c>
      <c r="I315">
        <v>67</v>
      </c>
      <c r="J315">
        <v>177.47</v>
      </c>
      <c r="K315">
        <v>52.44</v>
      </c>
      <c r="L315">
        <v>1.5</v>
      </c>
      <c r="M315">
        <v>65</v>
      </c>
      <c r="N315">
        <v>33.53</v>
      </c>
      <c r="O315">
        <v>22122.46</v>
      </c>
      <c r="P315">
        <v>136.81</v>
      </c>
      <c r="Q315">
        <v>453.2</v>
      </c>
      <c r="R315">
        <v>93.44</v>
      </c>
      <c r="S315">
        <v>28.65</v>
      </c>
      <c r="T315">
        <v>31390.15</v>
      </c>
      <c r="U315">
        <v>0.31</v>
      </c>
      <c r="V315">
        <v>0.76</v>
      </c>
      <c r="W315">
        <v>0.19</v>
      </c>
      <c r="X315">
        <v>1.92</v>
      </c>
      <c r="Y315">
        <v>1</v>
      </c>
      <c r="Z315">
        <v>10</v>
      </c>
    </row>
    <row r="316" spans="1:26">
      <c r="A316">
        <v>3</v>
      </c>
      <c r="B316">
        <v>90</v>
      </c>
      <c r="C316" t="s">
        <v>26</v>
      </c>
      <c r="D316">
        <v>6.7923</v>
      </c>
      <c r="E316">
        <v>14.72</v>
      </c>
      <c r="F316">
        <v>10.31</v>
      </c>
      <c r="G316">
        <v>11.05</v>
      </c>
      <c r="H316">
        <v>0.17</v>
      </c>
      <c r="I316">
        <v>56</v>
      </c>
      <c r="J316">
        <v>177.84</v>
      </c>
      <c r="K316">
        <v>52.44</v>
      </c>
      <c r="L316">
        <v>1.75</v>
      </c>
      <c r="M316">
        <v>54</v>
      </c>
      <c r="N316">
        <v>33.65</v>
      </c>
      <c r="O316">
        <v>22168.15</v>
      </c>
      <c r="P316">
        <v>132.09</v>
      </c>
      <c r="Q316">
        <v>453.26</v>
      </c>
      <c r="R316">
        <v>82.36</v>
      </c>
      <c r="S316">
        <v>28.65</v>
      </c>
      <c r="T316">
        <v>25904.75</v>
      </c>
      <c r="U316">
        <v>0.35</v>
      </c>
      <c r="V316">
        <v>0.79</v>
      </c>
      <c r="W316">
        <v>0.17</v>
      </c>
      <c r="X316">
        <v>1.59</v>
      </c>
      <c r="Y316">
        <v>1</v>
      </c>
      <c r="Z316">
        <v>10</v>
      </c>
    </row>
    <row r="317" spans="1:26">
      <c r="A317">
        <v>4</v>
      </c>
      <c r="B317">
        <v>90</v>
      </c>
      <c r="C317" t="s">
        <v>26</v>
      </c>
      <c r="D317">
        <v>7.0343</v>
      </c>
      <c r="E317">
        <v>14.22</v>
      </c>
      <c r="F317">
        <v>10.09</v>
      </c>
      <c r="G317">
        <v>12.61</v>
      </c>
      <c r="H317">
        <v>0.2</v>
      </c>
      <c r="I317">
        <v>48</v>
      </c>
      <c r="J317">
        <v>178.21</v>
      </c>
      <c r="K317">
        <v>52.44</v>
      </c>
      <c r="L317">
        <v>2</v>
      </c>
      <c r="M317">
        <v>46</v>
      </c>
      <c r="N317">
        <v>33.77</v>
      </c>
      <c r="O317">
        <v>22213.89</v>
      </c>
      <c r="P317">
        <v>128.64</v>
      </c>
      <c r="Q317">
        <v>453.26</v>
      </c>
      <c r="R317">
        <v>75.09</v>
      </c>
      <c r="S317">
        <v>28.65</v>
      </c>
      <c r="T317">
        <v>22312.17</v>
      </c>
      <c r="U317">
        <v>0.38</v>
      </c>
      <c r="V317">
        <v>0.8100000000000001</v>
      </c>
      <c r="W317">
        <v>0.16</v>
      </c>
      <c r="X317">
        <v>1.37</v>
      </c>
      <c r="Y317">
        <v>1</v>
      </c>
      <c r="Z317">
        <v>10</v>
      </c>
    </row>
    <row r="318" spans="1:26">
      <c r="A318">
        <v>5</v>
      </c>
      <c r="B318">
        <v>90</v>
      </c>
      <c r="C318" t="s">
        <v>26</v>
      </c>
      <c r="D318">
        <v>7.2783</v>
      </c>
      <c r="E318">
        <v>13.74</v>
      </c>
      <c r="F318">
        <v>9.859999999999999</v>
      </c>
      <c r="G318">
        <v>14.43</v>
      </c>
      <c r="H318">
        <v>0.22</v>
      </c>
      <c r="I318">
        <v>41</v>
      </c>
      <c r="J318">
        <v>178.59</v>
      </c>
      <c r="K318">
        <v>52.44</v>
      </c>
      <c r="L318">
        <v>2.25</v>
      </c>
      <c r="M318">
        <v>39</v>
      </c>
      <c r="N318">
        <v>33.89</v>
      </c>
      <c r="O318">
        <v>22259.66</v>
      </c>
      <c r="P318">
        <v>125.14</v>
      </c>
      <c r="Q318">
        <v>453.22</v>
      </c>
      <c r="R318">
        <v>67.72</v>
      </c>
      <c r="S318">
        <v>28.65</v>
      </c>
      <c r="T318">
        <v>18658.37</v>
      </c>
      <c r="U318">
        <v>0.42</v>
      </c>
      <c r="V318">
        <v>0.82</v>
      </c>
      <c r="W318">
        <v>0.15</v>
      </c>
      <c r="X318">
        <v>1.14</v>
      </c>
      <c r="Y318">
        <v>1</v>
      </c>
      <c r="Z318">
        <v>10</v>
      </c>
    </row>
    <row r="319" spans="1:26">
      <c r="A319">
        <v>6</v>
      </c>
      <c r="B319">
        <v>90</v>
      </c>
      <c r="C319" t="s">
        <v>26</v>
      </c>
      <c r="D319">
        <v>7.419</v>
      </c>
      <c r="E319">
        <v>13.48</v>
      </c>
      <c r="F319">
        <v>9.74</v>
      </c>
      <c r="G319">
        <v>15.8</v>
      </c>
      <c r="H319">
        <v>0.25</v>
      </c>
      <c r="I319">
        <v>37</v>
      </c>
      <c r="J319">
        <v>178.96</v>
      </c>
      <c r="K319">
        <v>52.44</v>
      </c>
      <c r="L319">
        <v>2.5</v>
      </c>
      <c r="M319">
        <v>35</v>
      </c>
      <c r="N319">
        <v>34.02</v>
      </c>
      <c r="O319">
        <v>22305.48</v>
      </c>
      <c r="P319">
        <v>123.2</v>
      </c>
      <c r="Q319">
        <v>453.2</v>
      </c>
      <c r="R319">
        <v>63.96</v>
      </c>
      <c r="S319">
        <v>28.65</v>
      </c>
      <c r="T319">
        <v>16801.55</v>
      </c>
      <c r="U319">
        <v>0.45</v>
      </c>
      <c r="V319">
        <v>0.83</v>
      </c>
      <c r="W319">
        <v>0.14</v>
      </c>
      <c r="X319">
        <v>1.02</v>
      </c>
      <c r="Y319">
        <v>1</v>
      </c>
      <c r="Z319">
        <v>10</v>
      </c>
    </row>
    <row r="320" spans="1:26">
      <c r="A320">
        <v>7</v>
      </c>
      <c r="B320">
        <v>90</v>
      </c>
      <c r="C320" t="s">
        <v>26</v>
      </c>
      <c r="D320">
        <v>7.5664</v>
      </c>
      <c r="E320">
        <v>13.22</v>
      </c>
      <c r="F320">
        <v>9.619999999999999</v>
      </c>
      <c r="G320">
        <v>17.5</v>
      </c>
      <c r="H320">
        <v>0.27</v>
      </c>
      <c r="I320">
        <v>33</v>
      </c>
      <c r="J320">
        <v>179.33</v>
      </c>
      <c r="K320">
        <v>52.44</v>
      </c>
      <c r="L320">
        <v>2.75</v>
      </c>
      <c r="M320">
        <v>31</v>
      </c>
      <c r="N320">
        <v>34.14</v>
      </c>
      <c r="O320">
        <v>22351.34</v>
      </c>
      <c r="P320">
        <v>121.18</v>
      </c>
      <c r="Q320">
        <v>453.23</v>
      </c>
      <c r="R320">
        <v>59.9</v>
      </c>
      <c r="S320">
        <v>28.65</v>
      </c>
      <c r="T320">
        <v>14790.57</v>
      </c>
      <c r="U320">
        <v>0.48</v>
      </c>
      <c r="V320">
        <v>0.84</v>
      </c>
      <c r="W320">
        <v>0.14</v>
      </c>
      <c r="X320">
        <v>0.9</v>
      </c>
      <c r="Y320">
        <v>1</v>
      </c>
      <c r="Z320">
        <v>10</v>
      </c>
    </row>
    <row r="321" spans="1:26">
      <c r="A321">
        <v>8</v>
      </c>
      <c r="B321">
        <v>90</v>
      </c>
      <c r="C321" t="s">
        <v>26</v>
      </c>
      <c r="D321">
        <v>7.6898</v>
      </c>
      <c r="E321">
        <v>13</v>
      </c>
      <c r="F321">
        <v>9.52</v>
      </c>
      <c r="G321">
        <v>19.03</v>
      </c>
      <c r="H321">
        <v>0.3</v>
      </c>
      <c r="I321">
        <v>30</v>
      </c>
      <c r="J321">
        <v>179.7</v>
      </c>
      <c r="K321">
        <v>52.44</v>
      </c>
      <c r="L321">
        <v>3</v>
      </c>
      <c r="M321">
        <v>28</v>
      </c>
      <c r="N321">
        <v>34.26</v>
      </c>
      <c r="O321">
        <v>22397.24</v>
      </c>
      <c r="P321">
        <v>119.39</v>
      </c>
      <c r="Q321">
        <v>453.21</v>
      </c>
      <c r="R321">
        <v>56.28</v>
      </c>
      <c r="S321">
        <v>28.65</v>
      </c>
      <c r="T321">
        <v>12994.59</v>
      </c>
      <c r="U321">
        <v>0.51</v>
      </c>
      <c r="V321">
        <v>0.85</v>
      </c>
      <c r="W321">
        <v>0.13</v>
      </c>
      <c r="X321">
        <v>0.8</v>
      </c>
      <c r="Y321">
        <v>1</v>
      </c>
      <c r="Z321">
        <v>10</v>
      </c>
    </row>
    <row r="322" spans="1:26">
      <c r="A322">
        <v>9</v>
      </c>
      <c r="B322">
        <v>90</v>
      </c>
      <c r="C322" t="s">
        <v>26</v>
      </c>
      <c r="D322">
        <v>7.8728</v>
      </c>
      <c r="E322">
        <v>12.7</v>
      </c>
      <c r="F322">
        <v>9.32</v>
      </c>
      <c r="G322">
        <v>20.71</v>
      </c>
      <c r="H322">
        <v>0.32</v>
      </c>
      <c r="I322">
        <v>27</v>
      </c>
      <c r="J322">
        <v>180.07</v>
      </c>
      <c r="K322">
        <v>52.44</v>
      </c>
      <c r="L322">
        <v>3.25</v>
      </c>
      <c r="M322">
        <v>25</v>
      </c>
      <c r="N322">
        <v>34.38</v>
      </c>
      <c r="O322">
        <v>22443.18</v>
      </c>
      <c r="P322">
        <v>116.19</v>
      </c>
      <c r="Q322">
        <v>453.23</v>
      </c>
      <c r="R322">
        <v>49.89</v>
      </c>
      <c r="S322">
        <v>28.65</v>
      </c>
      <c r="T322">
        <v>9815.77</v>
      </c>
      <c r="U322">
        <v>0.57</v>
      </c>
      <c r="V322">
        <v>0.87</v>
      </c>
      <c r="W322">
        <v>0.12</v>
      </c>
      <c r="X322">
        <v>0.6</v>
      </c>
      <c r="Y322">
        <v>1</v>
      </c>
      <c r="Z322">
        <v>10</v>
      </c>
    </row>
    <row r="323" spans="1:26">
      <c r="A323">
        <v>10</v>
      </c>
      <c r="B323">
        <v>90</v>
      </c>
      <c r="C323" t="s">
        <v>26</v>
      </c>
      <c r="D323">
        <v>7.7043</v>
      </c>
      <c r="E323">
        <v>12.98</v>
      </c>
      <c r="F323">
        <v>9.630000000000001</v>
      </c>
      <c r="G323">
        <v>22.23</v>
      </c>
      <c r="H323">
        <v>0.34</v>
      </c>
      <c r="I323">
        <v>26</v>
      </c>
      <c r="J323">
        <v>180.45</v>
      </c>
      <c r="K323">
        <v>52.44</v>
      </c>
      <c r="L323">
        <v>3.5</v>
      </c>
      <c r="M323">
        <v>24</v>
      </c>
      <c r="N323">
        <v>34.51</v>
      </c>
      <c r="O323">
        <v>22489.16</v>
      </c>
      <c r="P323">
        <v>119.98</v>
      </c>
      <c r="Q323">
        <v>453.19</v>
      </c>
      <c r="R323">
        <v>61.23</v>
      </c>
      <c r="S323">
        <v>28.65</v>
      </c>
      <c r="T323">
        <v>15491.49</v>
      </c>
      <c r="U323">
        <v>0.47</v>
      </c>
      <c r="V323">
        <v>0.84</v>
      </c>
      <c r="W323">
        <v>0.12</v>
      </c>
      <c r="X323">
        <v>0.91</v>
      </c>
      <c r="Y323">
        <v>1</v>
      </c>
      <c r="Z323">
        <v>10</v>
      </c>
    </row>
    <row r="324" spans="1:26">
      <c r="A324">
        <v>11</v>
      </c>
      <c r="B324">
        <v>90</v>
      </c>
      <c r="C324" t="s">
        <v>26</v>
      </c>
      <c r="D324">
        <v>7.8745</v>
      </c>
      <c r="E324">
        <v>12.7</v>
      </c>
      <c r="F324">
        <v>9.43</v>
      </c>
      <c r="G324">
        <v>23.56</v>
      </c>
      <c r="H324">
        <v>0.37</v>
      </c>
      <c r="I324">
        <v>24</v>
      </c>
      <c r="J324">
        <v>180.82</v>
      </c>
      <c r="K324">
        <v>52.44</v>
      </c>
      <c r="L324">
        <v>3.75</v>
      </c>
      <c r="M324">
        <v>22</v>
      </c>
      <c r="N324">
        <v>34.63</v>
      </c>
      <c r="O324">
        <v>22535.19</v>
      </c>
      <c r="P324">
        <v>116.73</v>
      </c>
      <c r="Q324">
        <v>453.19</v>
      </c>
      <c r="R324">
        <v>53.68</v>
      </c>
      <c r="S324">
        <v>28.65</v>
      </c>
      <c r="T324">
        <v>11723.72</v>
      </c>
      <c r="U324">
        <v>0.53</v>
      </c>
      <c r="V324">
        <v>0.86</v>
      </c>
      <c r="W324">
        <v>0.12</v>
      </c>
      <c r="X324">
        <v>0.7</v>
      </c>
      <c r="Y324">
        <v>1</v>
      </c>
      <c r="Z324">
        <v>10</v>
      </c>
    </row>
    <row r="325" spans="1:26">
      <c r="A325">
        <v>12</v>
      </c>
      <c r="B325">
        <v>90</v>
      </c>
      <c r="C325" t="s">
        <v>26</v>
      </c>
      <c r="D325">
        <v>7.9796</v>
      </c>
      <c r="E325">
        <v>12.53</v>
      </c>
      <c r="F325">
        <v>9.33</v>
      </c>
      <c r="G325">
        <v>25.44</v>
      </c>
      <c r="H325">
        <v>0.39</v>
      </c>
      <c r="I325">
        <v>22</v>
      </c>
      <c r="J325">
        <v>181.19</v>
      </c>
      <c r="K325">
        <v>52.44</v>
      </c>
      <c r="L325">
        <v>4</v>
      </c>
      <c r="M325">
        <v>20</v>
      </c>
      <c r="N325">
        <v>34.75</v>
      </c>
      <c r="O325">
        <v>22581.25</v>
      </c>
      <c r="P325">
        <v>114.78</v>
      </c>
      <c r="Q325">
        <v>453.17</v>
      </c>
      <c r="R325">
        <v>50.63</v>
      </c>
      <c r="S325">
        <v>28.65</v>
      </c>
      <c r="T325">
        <v>10209.63</v>
      </c>
      <c r="U325">
        <v>0.57</v>
      </c>
      <c r="V325">
        <v>0.87</v>
      </c>
      <c r="W325">
        <v>0.11</v>
      </c>
      <c r="X325">
        <v>0.61</v>
      </c>
      <c r="Y325">
        <v>1</v>
      </c>
      <c r="Z325">
        <v>10</v>
      </c>
    </row>
    <row r="326" spans="1:26">
      <c r="A326">
        <v>13</v>
      </c>
      <c r="B326">
        <v>90</v>
      </c>
      <c r="C326" t="s">
        <v>26</v>
      </c>
      <c r="D326">
        <v>8.021599999999999</v>
      </c>
      <c r="E326">
        <v>12.47</v>
      </c>
      <c r="F326">
        <v>9.300000000000001</v>
      </c>
      <c r="G326">
        <v>26.57</v>
      </c>
      <c r="H326">
        <v>0.42</v>
      </c>
      <c r="I326">
        <v>21</v>
      </c>
      <c r="J326">
        <v>181.57</v>
      </c>
      <c r="K326">
        <v>52.44</v>
      </c>
      <c r="L326">
        <v>4.25</v>
      </c>
      <c r="M326">
        <v>19</v>
      </c>
      <c r="N326">
        <v>34.88</v>
      </c>
      <c r="O326">
        <v>22627.36</v>
      </c>
      <c r="P326">
        <v>114.07</v>
      </c>
      <c r="Q326">
        <v>453.19</v>
      </c>
      <c r="R326">
        <v>49.55</v>
      </c>
      <c r="S326">
        <v>28.65</v>
      </c>
      <c r="T326">
        <v>9673.65</v>
      </c>
      <c r="U326">
        <v>0.58</v>
      </c>
      <c r="V326">
        <v>0.87</v>
      </c>
      <c r="W326">
        <v>0.11</v>
      </c>
      <c r="X326">
        <v>0.58</v>
      </c>
      <c r="Y326">
        <v>1</v>
      </c>
      <c r="Z326">
        <v>10</v>
      </c>
    </row>
    <row r="327" spans="1:26">
      <c r="A327">
        <v>14</v>
      </c>
      <c r="B327">
        <v>90</v>
      </c>
      <c r="C327" t="s">
        <v>26</v>
      </c>
      <c r="D327">
        <v>8.1076</v>
      </c>
      <c r="E327">
        <v>12.33</v>
      </c>
      <c r="F327">
        <v>9.24</v>
      </c>
      <c r="G327">
        <v>29.17</v>
      </c>
      <c r="H327">
        <v>0.44</v>
      </c>
      <c r="I327">
        <v>19</v>
      </c>
      <c r="J327">
        <v>181.94</v>
      </c>
      <c r="K327">
        <v>52.44</v>
      </c>
      <c r="L327">
        <v>4.5</v>
      </c>
      <c r="M327">
        <v>17</v>
      </c>
      <c r="N327">
        <v>35</v>
      </c>
      <c r="O327">
        <v>22673.63</v>
      </c>
      <c r="P327">
        <v>112.76</v>
      </c>
      <c r="Q327">
        <v>453.2</v>
      </c>
      <c r="R327">
        <v>47.57</v>
      </c>
      <c r="S327">
        <v>28.65</v>
      </c>
      <c r="T327">
        <v>8693.82</v>
      </c>
      <c r="U327">
        <v>0.6</v>
      </c>
      <c r="V327">
        <v>0.88</v>
      </c>
      <c r="W327">
        <v>0.11</v>
      </c>
      <c r="X327">
        <v>0.52</v>
      </c>
      <c r="Y327">
        <v>1</v>
      </c>
      <c r="Z327">
        <v>10</v>
      </c>
    </row>
    <row r="328" spans="1:26">
      <c r="A328">
        <v>15</v>
      </c>
      <c r="B328">
        <v>90</v>
      </c>
      <c r="C328" t="s">
        <v>26</v>
      </c>
      <c r="D328">
        <v>8.1442</v>
      </c>
      <c r="E328">
        <v>12.28</v>
      </c>
      <c r="F328">
        <v>9.220000000000001</v>
      </c>
      <c r="G328">
        <v>30.73</v>
      </c>
      <c r="H328">
        <v>0.46</v>
      </c>
      <c r="I328">
        <v>18</v>
      </c>
      <c r="J328">
        <v>182.32</v>
      </c>
      <c r="K328">
        <v>52.44</v>
      </c>
      <c r="L328">
        <v>4.75</v>
      </c>
      <c r="M328">
        <v>16</v>
      </c>
      <c r="N328">
        <v>35.12</v>
      </c>
      <c r="O328">
        <v>22719.83</v>
      </c>
      <c r="P328">
        <v>112.19</v>
      </c>
      <c r="Q328">
        <v>453.17</v>
      </c>
      <c r="R328">
        <v>46.88</v>
      </c>
      <c r="S328">
        <v>28.65</v>
      </c>
      <c r="T328">
        <v>8354.299999999999</v>
      </c>
      <c r="U328">
        <v>0.61</v>
      </c>
      <c r="V328">
        <v>0.88</v>
      </c>
      <c r="W328">
        <v>0.11</v>
      </c>
      <c r="X328">
        <v>0.5</v>
      </c>
      <c r="Y328">
        <v>1</v>
      </c>
      <c r="Z328">
        <v>10</v>
      </c>
    </row>
    <row r="329" spans="1:26">
      <c r="A329">
        <v>16</v>
      </c>
      <c r="B329">
        <v>90</v>
      </c>
      <c r="C329" t="s">
        <v>26</v>
      </c>
      <c r="D329">
        <v>8.1958</v>
      </c>
      <c r="E329">
        <v>12.2</v>
      </c>
      <c r="F329">
        <v>9.18</v>
      </c>
      <c r="G329">
        <v>32.39</v>
      </c>
      <c r="H329">
        <v>0.49</v>
      </c>
      <c r="I329">
        <v>17</v>
      </c>
      <c r="J329">
        <v>182.69</v>
      </c>
      <c r="K329">
        <v>52.44</v>
      </c>
      <c r="L329">
        <v>5</v>
      </c>
      <c r="M329">
        <v>15</v>
      </c>
      <c r="N329">
        <v>35.25</v>
      </c>
      <c r="O329">
        <v>22766.06</v>
      </c>
      <c r="P329">
        <v>111.12</v>
      </c>
      <c r="Q329">
        <v>453.17</v>
      </c>
      <c r="R329">
        <v>45.48</v>
      </c>
      <c r="S329">
        <v>28.65</v>
      </c>
      <c r="T329">
        <v>7660.11</v>
      </c>
      <c r="U329">
        <v>0.63</v>
      </c>
      <c r="V329">
        <v>0.89</v>
      </c>
      <c r="W329">
        <v>0.11</v>
      </c>
      <c r="X329">
        <v>0.46</v>
      </c>
      <c r="Y329">
        <v>1</v>
      </c>
      <c r="Z329">
        <v>10</v>
      </c>
    </row>
    <row r="330" spans="1:26">
      <c r="A330">
        <v>17</v>
      </c>
      <c r="B330">
        <v>90</v>
      </c>
      <c r="C330" t="s">
        <v>26</v>
      </c>
      <c r="D330">
        <v>8.196</v>
      </c>
      <c r="E330">
        <v>12.2</v>
      </c>
      <c r="F330">
        <v>9.18</v>
      </c>
      <c r="G330">
        <v>32.39</v>
      </c>
      <c r="H330">
        <v>0.51</v>
      </c>
      <c r="I330">
        <v>17</v>
      </c>
      <c r="J330">
        <v>183.07</v>
      </c>
      <c r="K330">
        <v>52.44</v>
      </c>
      <c r="L330">
        <v>5.25</v>
      </c>
      <c r="M330">
        <v>15</v>
      </c>
      <c r="N330">
        <v>35.37</v>
      </c>
      <c r="O330">
        <v>22812.34</v>
      </c>
      <c r="P330">
        <v>110.78</v>
      </c>
      <c r="Q330">
        <v>453.17</v>
      </c>
      <c r="R330">
        <v>45.53</v>
      </c>
      <c r="S330">
        <v>28.65</v>
      </c>
      <c r="T330">
        <v>7683.21</v>
      </c>
      <c r="U330">
        <v>0.63</v>
      </c>
      <c r="V330">
        <v>0.89</v>
      </c>
      <c r="W330">
        <v>0.11</v>
      </c>
      <c r="X330">
        <v>0.46</v>
      </c>
      <c r="Y330">
        <v>1</v>
      </c>
      <c r="Z330">
        <v>10</v>
      </c>
    </row>
    <row r="331" spans="1:26">
      <c r="A331">
        <v>18</v>
      </c>
      <c r="B331">
        <v>90</v>
      </c>
      <c r="C331" t="s">
        <v>26</v>
      </c>
      <c r="D331">
        <v>8.238899999999999</v>
      </c>
      <c r="E331">
        <v>12.14</v>
      </c>
      <c r="F331">
        <v>9.15</v>
      </c>
      <c r="G331">
        <v>34.31</v>
      </c>
      <c r="H331">
        <v>0.53</v>
      </c>
      <c r="I331">
        <v>16</v>
      </c>
      <c r="J331">
        <v>183.44</v>
      </c>
      <c r="K331">
        <v>52.44</v>
      </c>
      <c r="L331">
        <v>5.5</v>
      </c>
      <c r="M331">
        <v>14</v>
      </c>
      <c r="N331">
        <v>35.5</v>
      </c>
      <c r="O331">
        <v>22858.66</v>
      </c>
      <c r="P331">
        <v>109.7</v>
      </c>
      <c r="Q331">
        <v>453.18</v>
      </c>
      <c r="R331">
        <v>44.45</v>
      </c>
      <c r="S331">
        <v>28.65</v>
      </c>
      <c r="T331">
        <v>7148.42</v>
      </c>
      <c r="U331">
        <v>0.64</v>
      </c>
      <c r="V331">
        <v>0.89</v>
      </c>
      <c r="W331">
        <v>0.11</v>
      </c>
      <c r="X331">
        <v>0.43</v>
      </c>
      <c r="Y331">
        <v>1</v>
      </c>
      <c r="Z331">
        <v>10</v>
      </c>
    </row>
    <row r="332" spans="1:26">
      <c r="A332">
        <v>19</v>
      </c>
      <c r="B332">
        <v>90</v>
      </c>
      <c r="C332" t="s">
        <v>26</v>
      </c>
      <c r="D332">
        <v>8.289400000000001</v>
      </c>
      <c r="E332">
        <v>12.06</v>
      </c>
      <c r="F332">
        <v>9.109999999999999</v>
      </c>
      <c r="G332">
        <v>36.44</v>
      </c>
      <c r="H332">
        <v>0.55</v>
      </c>
      <c r="I332">
        <v>15</v>
      </c>
      <c r="J332">
        <v>183.82</v>
      </c>
      <c r="K332">
        <v>52.44</v>
      </c>
      <c r="L332">
        <v>5.75</v>
      </c>
      <c r="M332">
        <v>13</v>
      </c>
      <c r="N332">
        <v>35.63</v>
      </c>
      <c r="O332">
        <v>22905.03</v>
      </c>
      <c r="P332">
        <v>108.7</v>
      </c>
      <c r="Q332">
        <v>453.18</v>
      </c>
      <c r="R332">
        <v>43.29</v>
      </c>
      <c r="S332">
        <v>28.65</v>
      </c>
      <c r="T332">
        <v>6573.31</v>
      </c>
      <c r="U332">
        <v>0.66</v>
      </c>
      <c r="V332">
        <v>0.89</v>
      </c>
      <c r="W332">
        <v>0.1</v>
      </c>
      <c r="X332">
        <v>0.39</v>
      </c>
      <c r="Y332">
        <v>1</v>
      </c>
      <c r="Z332">
        <v>10</v>
      </c>
    </row>
    <row r="333" spans="1:26">
      <c r="A333">
        <v>20</v>
      </c>
      <c r="B333">
        <v>90</v>
      </c>
      <c r="C333" t="s">
        <v>26</v>
      </c>
      <c r="D333">
        <v>8.3965</v>
      </c>
      <c r="E333">
        <v>11.91</v>
      </c>
      <c r="F333">
        <v>8.99</v>
      </c>
      <c r="G333">
        <v>38.53</v>
      </c>
      <c r="H333">
        <v>0.58</v>
      </c>
      <c r="I333">
        <v>14</v>
      </c>
      <c r="J333">
        <v>184.19</v>
      </c>
      <c r="K333">
        <v>52.44</v>
      </c>
      <c r="L333">
        <v>6</v>
      </c>
      <c r="M333">
        <v>12</v>
      </c>
      <c r="N333">
        <v>35.75</v>
      </c>
      <c r="O333">
        <v>22951.43</v>
      </c>
      <c r="P333">
        <v>106.66</v>
      </c>
      <c r="Q333">
        <v>453.17</v>
      </c>
      <c r="R333">
        <v>39.23</v>
      </c>
      <c r="S333">
        <v>28.65</v>
      </c>
      <c r="T333">
        <v>4547.82</v>
      </c>
      <c r="U333">
        <v>0.73</v>
      </c>
      <c r="V333">
        <v>0.9</v>
      </c>
      <c r="W333">
        <v>0.1</v>
      </c>
      <c r="X333">
        <v>0.27</v>
      </c>
      <c r="Y333">
        <v>1</v>
      </c>
      <c r="Z333">
        <v>10</v>
      </c>
    </row>
    <row r="334" spans="1:26">
      <c r="A334">
        <v>21</v>
      </c>
      <c r="B334">
        <v>90</v>
      </c>
      <c r="C334" t="s">
        <v>26</v>
      </c>
      <c r="D334">
        <v>8.305300000000001</v>
      </c>
      <c r="E334">
        <v>12.04</v>
      </c>
      <c r="F334">
        <v>9.119999999999999</v>
      </c>
      <c r="G334">
        <v>39.1</v>
      </c>
      <c r="H334">
        <v>0.6</v>
      </c>
      <c r="I334">
        <v>14</v>
      </c>
      <c r="J334">
        <v>184.57</v>
      </c>
      <c r="K334">
        <v>52.44</v>
      </c>
      <c r="L334">
        <v>6.25</v>
      </c>
      <c r="M334">
        <v>12</v>
      </c>
      <c r="N334">
        <v>35.88</v>
      </c>
      <c r="O334">
        <v>22997.88</v>
      </c>
      <c r="P334">
        <v>108.09</v>
      </c>
      <c r="Q334">
        <v>453.19</v>
      </c>
      <c r="R334">
        <v>44.02</v>
      </c>
      <c r="S334">
        <v>28.65</v>
      </c>
      <c r="T334">
        <v>6942.86</v>
      </c>
      <c r="U334">
        <v>0.65</v>
      </c>
      <c r="V334">
        <v>0.89</v>
      </c>
      <c r="W334">
        <v>0.1</v>
      </c>
      <c r="X334">
        <v>0.4</v>
      </c>
      <c r="Y334">
        <v>1</v>
      </c>
      <c r="Z334">
        <v>10</v>
      </c>
    </row>
    <row r="335" spans="1:26">
      <c r="A335">
        <v>22</v>
      </c>
      <c r="B335">
        <v>90</v>
      </c>
      <c r="C335" t="s">
        <v>26</v>
      </c>
      <c r="D335">
        <v>8.367000000000001</v>
      </c>
      <c r="E335">
        <v>11.95</v>
      </c>
      <c r="F335">
        <v>9.07</v>
      </c>
      <c r="G335">
        <v>41.86</v>
      </c>
      <c r="H335">
        <v>0.62</v>
      </c>
      <c r="I335">
        <v>13</v>
      </c>
      <c r="J335">
        <v>184.95</v>
      </c>
      <c r="K335">
        <v>52.44</v>
      </c>
      <c r="L335">
        <v>6.5</v>
      </c>
      <c r="M335">
        <v>11</v>
      </c>
      <c r="N335">
        <v>36.01</v>
      </c>
      <c r="O335">
        <v>23044.38</v>
      </c>
      <c r="P335">
        <v>107.03</v>
      </c>
      <c r="Q335">
        <v>453.17</v>
      </c>
      <c r="R335">
        <v>42.11</v>
      </c>
      <c r="S335">
        <v>28.65</v>
      </c>
      <c r="T335">
        <v>5997.12</v>
      </c>
      <c r="U335">
        <v>0.68</v>
      </c>
      <c r="V335">
        <v>0.9</v>
      </c>
      <c r="W335">
        <v>0.1</v>
      </c>
      <c r="X335">
        <v>0.35</v>
      </c>
      <c r="Y335">
        <v>1</v>
      </c>
      <c r="Z335">
        <v>10</v>
      </c>
    </row>
    <row r="336" spans="1:26">
      <c r="A336">
        <v>23</v>
      </c>
      <c r="B336">
        <v>90</v>
      </c>
      <c r="C336" t="s">
        <v>26</v>
      </c>
      <c r="D336">
        <v>8.355</v>
      </c>
      <c r="E336">
        <v>11.97</v>
      </c>
      <c r="F336">
        <v>9.09</v>
      </c>
      <c r="G336">
        <v>41.94</v>
      </c>
      <c r="H336">
        <v>0.65</v>
      </c>
      <c r="I336">
        <v>13</v>
      </c>
      <c r="J336">
        <v>185.33</v>
      </c>
      <c r="K336">
        <v>52.44</v>
      </c>
      <c r="L336">
        <v>6.75</v>
      </c>
      <c r="M336">
        <v>11</v>
      </c>
      <c r="N336">
        <v>36.13</v>
      </c>
      <c r="O336">
        <v>23090.91</v>
      </c>
      <c r="P336">
        <v>106.42</v>
      </c>
      <c r="Q336">
        <v>453.2</v>
      </c>
      <c r="R336">
        <v>42.58</v>
      </c>
      <c r="S336">
        <v>28.65</v>
      </c>
      <c r="T336">
        <v>6228.18</v>
      </c>
      <c r="U336">
        <v>0.67</v>
      </c>
      <c r="V336">
        <v>0.89</v>
      </c>
      <c r="W336">
        <v>0.1</v>
      </c>
      <c r="X336">
        <v>0.37</v>
      </c>
      <c r="Y336">
        <v>1</v>
      </c>
      <c r="Z336">
        <v>10</v>
      </c>
    </row>
    <row r="337" spans="1:26">
      <c r="A337">
        <v>24</v>
      </c>
      <c r="B337">
        <v>90</v>
      </c>
      <c r="C337" t="s">
        <v>26</v>
      </c>
      <c r="D337">
        <v>8.420299999999999</v>
      </c>
      <c r="E337">
        <v>11.88</v>
      </c>
      <c r="F337">
        <v>9.029999999999999</v>
      </c>
      <c r="G337">
        <v>45.14</v>
      </c>
      <c r="H337">
        <v>0.67</v>
      </c>
      <c r="I337">
        <v>12</v>
      </c>
      <c r="J337">
        <v>185.7</v>
      </c>
      <c r="K337">
        <v>52.44</v>
      </c>
      <c r="L337">
        <v>7</v>
      </c>
      <c r="M337">
        <v>10</v>
      </c>
      <c r="N337">
        <v>36.26</v>
      </c>
      <c r="O337">
        <v>23137.49</v>
      </c>
      <c r="P337">
        <v>105.34</v>
      </c>
      <c r="Q337">
        <v>453.2</v>
      </c>
      <c r="R337">
        <v>40.77</v>
      </c>
      <c r="S337">
        <v>28.65</v>
      </c>
      <c r="T337">
        <v>5328.36</v>
      </c>
      <c r="U337">
        <v>0.7</v>
      </c>
      <c r="V337">
        <v>0.9</v>
      </c>
      <c r="W337">
        <v>0.1</v>
      </c>
      <c r="X337">
        <v>0.31</v>
      </c>
      <c r="Y337">
        <v>1</v>
      </c>
      <c r="Z337">
        <v>10</v>
      </c>
    </row>
    <row r="338" spans="1:26">
      <c r="A338">
        <v>25</v>
      </c>
      <c r="B338">
        <v>90</v>
      </c>
      <c r="C338" t="s">
        <v>26</v>
      </c>
      <c r="D338">
        <v>8.414</v>
      </c>
      <c r="E338">
        <v>11.88</v>
      </c>
      <c r="F338">
        <v>9.039999999999999</v>
      </c>
      <c r="G338">
        <v>45.19</v>
      </c>
      <c r="H338">
        <v>0.6899999999999999</v>
      </c>
      <c r="I338">
        <v>12</v>
      </c>
      <c r="J338">
        <v>186.08</v>
      </c>
      <c r="K338">
        <v>52.44</v>
      </c>
      <c r="L338">
        <v>7.25</v>
      </c>
      <c r="M338">
        <v>10</v>
      </c>
      <c r="N338">
        <v>36.39</v>
      </c>
      <c r="O338">
        <v>23184.11</v>
      </c>
      <c r="P338">
        <v>104.59</v>
      </c>
      <c r="Q338">
        <v>453.17</v>
      </c>
      <c r="R338">
        <v>40.99</v>
      </c>
      <c r="S338">
        <v>28.65</v>
      </c>
      <c r="T338">
        <v>5441.58</v>
      </c>
      <c r="U338">
        <v>0.7</v>
      </c>
      <c r="V338">
        <v>0.9</v>
      </c>
      <c r="W338">
        <v>0.1</v>
      </c>
      <c r="X338">
        <v>0.32</v>
      </c>
      <c r="Y338">
        <v>1</v>
      </c>
      <c r="Z338">
        <v>10</v>
      </c>
    </row>
    <row r="339" spans="1:26">
      <c r="A339">
        <v>26</v>
      </c>
      <c r="B339">
        <v>90</v>
      </c>
      <c r="C339" t="s">
        <v>26</v>
      </c>
      <c r="D339">
        <v>8.4672</v>
      </c>
      <c r="E339">
        <v>11.81</v>
      </c>
      <c r="F339">
        <v>9</v>
      </c>
      <c r="G339">
        <v>49.08</v>
      </c>
      <c r="H339">
        <v>0.71</v>
      </c>
      <c r="I339">
        <v>11</v>
      </c>
      <c r="J339">
        <v>186.46</v>
      </c>
      <c r="K339">
        <v>52.44</v>
      </c>
      <c r="L339">
        <v>7.5</v>
      </c>
      <c r="M339">
        <v>9</v>
      </c>
      <c r="N339">
        <v>36.52</v>
      </c>
      <c r="O339">
        <v>23230.78</v>
      </c>
      <c r="P339">
        <v>103.5</v>
      </c>
      <c r="Q339">
        <v>453.19</v>
      </c>
      <c r="R339">
        <v>39.63</v>
      </c>
      <c r="S339">
        <v>28.65</v>
      </c>
      <c r="T339">
        <v>4766.14</v>
      </c>
      <c r="U339">
        <v>0.72</v>
      </c>
      <c r="V339">
        <v>0.9</v>
      </c>
      <c r="W339">
        <v>0.1</v>
      </c>
      <c r="X339">
        <v>0.28</v>
      </c>
      <c r="Y339">
        <v>1</v>
      </c>
      <c r="Z339">
        <v>10</v>
      </c>
    </row>
    <row r="340" spans="1:26">
      <c r="A340">
        <v>27</v>
      </c>
      <c r="B340">
        <v>90</v>
      </c>
      <c r="C340" t="s">
        <v>26</v>
      </c>
      <c r="D340">
        <v>8.468400000000001</v>
      </c>
      <c r="E340">
        <v>11.81</v>
      </c>
      <c r="F340">
        <v>9</v>
      </c>
      <c r="G340">
        <v>49.07</v>
      </c>
      <c r="H340">
        <v>0.74</v>
      </c>
      <c r="I340">
        <v>11</v>
      </c>
      <c r="J340">
        <v>186.84</v>
      </c>
      <c r="K340">
        <v>52.44</v>
      </c>
      <c r="L340">
        <v>7.75</v>
      </c>
      <c r="M340">
        <v>9</v>
      </c>
      <c r="N340">
        <v>36.65</v>
      </c>
      <c r="O340">
        <v>23277.49</v>
      </c>
      <c r="P340">
        <v>103.27</v>
      </c>
      <c r="Q340">
        <v>453.17</v>
      </c>
      <c r="R340">
        <v>39.58</v>
      </c>
      <c r="S340">
        <v>28.65</v>
      </c>
      <c r="T340">
        <v>4741.4</v>
      </c>
      <c r="U340">
        <v>0.72</v>
      </c>
      <c r="V340">
        <v>0.9</v>
      </c>
      <c r="W340">
        <v>0.1</v>
      </c>
      <c r="X340">
        <v>0.28</v>
      </c>
      <c r="Y340">
        <v>1</v>
      </c>
      <c r="Z340">
        <v>10</v>
      </c>
    </row>
    <row r="341" spans="1:26">
      <c r="A341">
        <v>28</v>
      </c>
      <c r="B341">
        <v>90</v>
      </c>
      <c r="C341" t="s">
        <v>26</v>
      </c>
      <c r="D341">
        <v>8.4596</v>
      </c>
      <c r="E341">
        <v>11.82</v>
      </c>
      <c r="F341">
        <v>9.01</v>
      </c>
      <c r="G341">
        <v>49.14</v>
      </c>
      <c r="H341">
        <v>0.76</v>
      </c>
      <c r="I341">
        <v>11</v>
      </c>
      <c r="J341">
        <v>187.22</v>
      </c>
      <c r="K341">
        <v>52.44</v>
      </c>
      <c r="L341">
        <v>8</v>
      </c>
      <c r="M341">
        <v>9</v>
      </c>
      <c r="N341">
        <v>36.78</v>
      </c>
      <c r="O341">
        <v>23324.24</v>
      </c>
      <c r="P341">
        <v>102.64</v>
      </c>
      <c r="Q341">
        <v>453.18</v>
      </c>
      <c r="R341">
        <v>40.02</v>
      </c>
      <c r="S341">
        <v>28.65</v>
      </c>
      <c r="T341">
        <v>4960.97</v>
      </c>
      <c r="U341">
        <v>0.72</v>
      </c>
      <c r="V341">
        <v>0.9</v>
      </c>
      <c r="W341">
        <v>0.1</v>
      </c>
      <c r="X341">
        <v>0.29</v>
      </c>
      <c r="Y341">
        <v>1</v>
      </c>
      <c r="Z341">
        <v>10</v>
      </c>
    </row>
    <row r="342" spans="1:26">
      <c r="A342">
        <v>29</v>
      </c>
      <c r="B342">
        <v>90</v>
      </c>
      <c r="C342" t="s">
        <v>26</v>
      </c>
      <c r="D342">
        <v>8.523099999999999</v>
      </c>
      <c r="E342">
        <v>11.73</v>
      </c>
      <c r="F342">
        <v>8.960000000000001</v>
      </c>
      <c r="G342">
        <v>53.74</v>
      </c>
      <c r="H342">
        <v>0.78</v>
      </c>
      <c r="I342">
        <v>10</v>
      </c>
      <c r="J342">
        <v>187.6</v>
      </c>
      <c r="K342">
        <v>52.44</v>
      </c>
      <c r="L342">
        <v>8.25</v>
      </c>
      <c r="M342">
        <v>8</v>
      </c>
      <c r="N342">
        <v>36.9</v>
      </c>
      <c r="O342">
        <v>23371.04</v>
      </c>
      <c r="P342">
        <v>101.56</v>
      </c>
      <c r="Q342">
        <v>453.2</v>
      </c>
      <c r="R342">
        <v>38.2</v>
      </c>
      <c r="S342">
        <v>28.65</v>
      </c>
      <c r="T342">
        <v>4052.97</v>
      </c>
      <c r="U342">
        <v>0.75</v>
      </c>
      <c r="V342">
        <v>0.91</v>
      </c>
      <c r="W342">
        <v>0.1</v>
      </c>
      <c r="X342">
        <v>0.24</v>
      </c>
      <c r="Y342">
        <v>1</v>
      </c>
      <c r="Z342">
        <v>10</v>
      </c>
    </row>
    <row r="343" spans="1:26">
      <c r="A343">
        <v>30</v>
      </c>
      <c r="B343">
        <v>90</v>
      </c>
      <c r="C343" t="s">
        <v>26</v>
      </c>
      <c r="D343">
        <v>8.5541</v>
      </c>
      <c r="E343">
        <v>11.69</v>
      </c>
      <c r="F343">
        <v>8.91</v>
      </c>
      <c r="G343">
        <v>53.48</v>
      </c>
      <c r="H343">
        <v>0.8</v>
      </c>
      <c r="I343">
        <v>10</v>
      </c>
      <c r="J343">
        <v>187.98</v>
      </c>
      <c r="K343">
        <v>52.44</v>
      </c>
      <c r="L343">
        <v>8.5</v>
      </c>
      <c r="M343">
        <v>8</v>
      </c>
      <c r="N343">
        <v>37.03</v>
      </c>
      <c r="O343">
        <v>23417.88</v>
      </c>
      <c r="P343">
        <v>100.34</v>
      </c>
      <c r="Q343">
        <v>453.18</v>
      </c>
      <c r="R343">
        <v>36.83</v>
      </c>
      <c r="S343">
        <v>28.65</v>
      </c>
      <c r="T343">
        <v>3369.28</v>
      </c>
      <c r="U343">
        <v>0.78</v>
      </c>
      <c r="V343">
        <v>0.91</v>
      </c>
      <c r="W343">
        <v>0.09</v>
      </c>
      <c r="X343">
        <v>0.19</v>
      </c>
      <c r="Y343">
        <v>1</v>
      </c>
      <c r="Z343">
        <v>10</v>
      </c>
    </row>
    <row r="344" spans="1:26">
      <c r="A344">
        <v>31</v>
      </c>
      <c r="B344">
        <v>90</v>
      </c>
      <c r="C344" t="s">
        <v>26</v>
      </c>
      <c r="D344">
        <v>8.478400000000001</v>
      </c>
      <c r="E344">
        <v>11.79</v>
      </c>
      <c r="F344">
        <v>9.02</v>
      </c>
      <c r="G344">
        <v>54.11</v>
      </c>
      <c r="H344">
        <v>0.82</v>
      </c>
      <c r="I344">
        <v>10</v>
      </c>
      <c r="J344">
        <v>188.36</v>
      </c>
      <c r="K344">
        <v>52.44</v>
      </c>
      <c r="L344">
        <v>8.75</v>
      </c>
      <c r="M344">
        <v>8</v>
      </c>
      <c r="N344">
        <v>37.16</v>
      </c>
      <c r="O344">
        <v>23464.76</v>
      </c>
      <c r="P344">
        <v>100.65</v>
      </c>
      <c r="Q344">
        <v>453.17</v>
      </c>
      <c r="R344">
        <v>40.51</v>
      </c>
      <c r="S344">
        <v>28.65</v>
      </c>
      <c r="T344">
        <v>5209.81</v>
      </c>
      <c r="U344">
        <v>0.71</v>
      </c>
      <c r="V344">
        <v>0.9</v>
      </c>
      <c r="W344">
        <v>0.1</v>
      </c>
      <c r="X344">
        <v>0.3</v>
      </c>
      <c r="Y344">
        <v>1</v>
      </c>
      <c r="Z344">
        <v>10</v>
      </c>
    </row>
    <row r="345" spans="1:26">
      <c r="A345">
        <v>32</v>
      </c>
      <c r="B345">
        <v>90</v>
      </c>
      <c r="C345" t="s">
        <v>26</v>
      </c>
      <c r="D345">
        <v>8.5564</v>
      </c>
      <c r="E345">
        <v>11.69</v>
      </c>
      <c r="F345">
        <v>8.949999999999999</v>
      </c>
      <c r="G345">
        <v>59.64</v>
      </c>
      <c r="H345">
        <v>0.85</v>
      </c>
      <c r="I345">
        <v>9</v>
      </c>
      <c r="J345">
        <v>188.74</v>
      </c>
      <c r="K345">
        <v>52.44</v>
      </c>
      <c r="L345">
        <v>9</v>
      </c>
      <c r="M345">
        <v>7</v>
      </c>
      <c r="N345">
        <v>37.3</v>
      </c>
      <c r="O345">
        <v>23511.69</v>
      </c>
      <c r="P345">
        <v>99.08</v>
      </c>
      <c r="Q345">
        <v>453.17</v>
      </c>
      <c r="R345">
        <v>38.07</v>
      </c>
      <c r="S345">
        <v>28.65</v>
      </c>
      <c r="T345">
        <v>3993.34</v>
      </c>
      <c r="U345">
        <v>0.75</v>
      </c>
      <c r="V345">
        <v>0.91</v>
      </c>
      <c r="W345">
        <v>0.09</v>
      </c>
      <c r="X345">
        <v>0.23</v>
      </c>
      <c r="Y345">
        <v>1</v>
      </c>
      <c r="Z345">
        <v>10</v>
      </c>
    </row>
    <row r="346" spans="1:26">
      <c r="A346">
        <v>33</v>
      </c>
      <c r="B346">
        <v>90</v>
      </c>
      <c r="C346" t="s">
        <v>26</v>
      </c>
      <c r="D346">
        <v>8.5541</v>
      </c>
      <c r="E346">
        <v>11.69</v>
      </c>
      <c r="F346">
        <v>8.949999999999999</v>
      </c>
      <c r="G346">
        <v>59.66</v>
      </c>
      <c r="H346">
        <v>0.87</v>
      </c>
      <c r="I346">
        <v>9</v>
      </c>
      <c r="J346">
        <v>189.12</v>
      </c>
      <c r="K346">
        <v>52.44</v>
      </c>
      <c r="L346">
        <v>9.25</v>
      </c>
      <c r="M346">
        <v>7</v>
      </c>
      <c r="N346">
        <v>37.43</v>
      </c>
      <c r="O346">
        <v>23558.67</v>
      </c>
      <c r="P346">
        <v>99.11</v>
      </c>
      <c r="Q346">
        <v>453.17</v>
      </c>
      <c r="R346">
        <v>38.12</v>
      </c>
      <c r="S346">
        <v>28.65</v>
      </c>
      <c r="T346">
        <v>4020.96</v>
      </c>
      <c r="U346">
        <v>0.75</v>
      </c>
      <c r="V346">
        <v>0.91</v>
      </c>
      <c r="W346">
        <v>0.09</v>
      </c>
      <c r="X346">
        <v>0.23</v>
      </c>
      <c r="Y346">
        <v>1</v>
      </c>
      <c r="Z346">
        <v>10</v>
      </c>
    </row>
    <row r="347" spans="1:26">
      <c r="A347">
        <v>34</v>
      </c>
      <c r="B347">
        <v>90</v>
      </c>
      <c r="C347" t="s">
        <v>26</v>
      </c>
      <c r="D347">
        <v>8.550700000000001</v>
      </c>
      <c r="E347">
        <v>11.7</v>
      </c>
      <c r="F347">
        <v>8.949999999999999</v>
      </c>
      <c r="G347">
        <v>59.7</v>
      </c>
      <c r="H347">
        <v>0.89</v>
      </c>
      <c r="I347">
        <v>9</v>
      </c>
      <c r="J347">
        <v>189.5</v>
      </c>
      <c r="K347">
        <v>52.44</v>
      </c>
      <c r="L347">
        <v>9.5</v>
      </c>
      <c r="M347">
        <v>7</v>
      </c>
      <c r="N347">
        <v>37.56</v>
      </c>
      <c r="O347">
        <v>23605.68</v>
      </c>
      <c r="P347">
        <v>99.03</v>
      </c>
      <c r="Q347">
        <v>453.17</v>
      </c>
      <c r="R347">
        <v>38.29</v>
      </c>
      <c r="S347">
        <v>28.65</v>
      </c>
      <c r="T347">
        <v>4104.92</v>
      </c>
      <c r="U347">
        <v>0.75</v>
      </c>
      <c r="V347">
        <v>0.91</v>
      </c>
      <c r="W347">
        <v>0.09</v>
      </c>
      <c r="X347">
        <v>0.23</v>
      </c>
      <c r="Y347">
        <v>1</v>
      </c>
      <c r="Z347">
        <v>10</v>
      </c>
    </row>
    <row r="348" spans="1:26">
      <c r="A348">
        <v>35</v>
      </c>
      <c r="B348">
        <v>90</v>
      </c>
      <c r="C348" t="s">
        <v>26</v>
      </c>
      <c r="D348">
        <v>8.547599999999999</v>
      </c>
      <c r="E348">
        <v>11.7</v>
      </c>
      <c r="F348">
        <v>8.960000000000001</v>
      </c>
      <c r="G348">
        <v>59.72</v>
      </c>
      <c r="H348">
        <v>0.91</v>
      </c>
      <c r="I348">
        <v>9</v>
      </c>
      <c r="J348">
        <v>189.88</v>
      </c>
      <c r="K348">
        <v>52.44</v>
      </c>
      <c r="L348">
        <v>9.75</v>
      </c>
      <c r="M348">
        <v>7</v>
      </c>
      <c r="N348">
        <v>37.69</v>
      </c>
      <c r="O348">
        <v>23652.75</v>
      </c>
      <c r="P348">
        <v>98.37</v>
      </c>
      <c r="Q348">
        <v>453.19</v>
      </c>
      <c r="R348">
        <v>38.4</v>
      </c>
      <c r="S348">
        <v>28.65</v>
      </c>
      <c r="T348">
        <v>4158.05</v>
      </c>
      <c r="U348">
        <v>0.75</v>
      </c>
      <c r="V348">
        <v>0.91</v>
      </c>
      <c r="W348">
        <v>0.1</v>
      </c>
      <c r="X348">
        <v>0.24</v>
      </c>
      <c r="Y348">
        <v>1</v>
      </c>
      <c r="Z348">
        <v>10</v>
      </c>
    </row>
    <row r="349" spans="1:26">
      <c r="A349">
        <v>36</v>
      </c>
      <c r="B349">
        <v>90</v>
      </c>
      <c r="C349" t="s">
        <v>26</v>
      </c>
      <c r="D349">
        <v>8.6126</v>
      </c>
      <c r="E349">
        <v>11.61</v>
      </c>
      <c r="F349">
        <v>8.91</v>
      </c>
      <c r="G349">
        <v>66.79000000000001</v>
      </c>
      <c r="H349">
        <v>0.93</v>
      </c>
      <c r="I349">
        <v>8</v>
      </c>
      <c r="J349">
        <v>190.26</v>
      </c>
      <c r="K349">
        <v>52.44</v>
      </c>
      <c r="L349">
        <v>10</v>
      </c>
      <c r="M349">
        <v>6</v>
      </c>
      <c r="N349">
        <v>37.82</v>
      </c>
      <c r="O349">
        <v>23699.85</v>
      </c>
      <c r="P349">
        <v>96.42</v>
      </c>
      <c r="Q349">
        <v>453.18</v>
      </c>
      <c r="R349">
        <v>36.58</v>
      </c>
      <c r="S349">
        <v>28.65</v>
      </c>
      <c r="T349">
        <v>3254.57</v>
      </c>
      <c r="U349">
        <v>0.78</v>
      </c>
      <c r="V349">
        <v>0.91</v>
      </c>
      <c r="W349">
        <v>0.09</v>
      </c>
      <c r="X349">
        <v>0.18</v>
      </c>
      <c r="Y349">
        <v>1</v>
      </c>
      <c r="Z349">
        <v>10</v>
      </c>
    </row>
    <row r="350" spans="1:26">
      <c r="A350">
        <v>37</v>
      </c>
      <c r="B350">
        <v>90</v>
      </c>
      <c r="C350" t="s">
        <v>26</v>
      </c>
      <c r="D350">
        <v>8.605399999999999</v>
      </c>
      <c r="E350">
        <v>11.62</v>
      </c>
      <c r="F350">
        <v>8.92</v>
      </c>
      <c r="G350">
        <v>66.87</v>
      </c>
      <c r="H350">
        <v>0.95</v>
      </c>
      <c r="I350">
        <v>8</v>
      </c>
      <c r="J350">
        <v>190.65</v>
      </c>
      <c r="K350">
        <v>52.44</v>
      </c>
      <c r="L350">
        <v>10.25</v>
      </c>
      <c r="M350">
        <v>6</v>
      </c>
      <c r="N350">
        <v>37.95</v>
      </c>
      <c r="O350">
        <v>23747</v>
      </c>
      <c r="P350">
        <v>96</v>
      </c>
      <c r="Q350">
        <v>453.2</v>
      </c>
      <c r="R350">
        <v>36.95</v>
      </c>
      <c r="S350">
        <v>28.65</v>
      </c>
      <c r="T350">
        <v>3437.97</v>
      </c>
      <c r="U350">
        <v>0.78</v>
      </c>
      <c r="V350">
        <v>0.91</v>
      </c>
      <c r="W350">
        <v>0.09</v>
      </c>
      <c r="X350">
        <v>0.2</v>
      </c>
      <c r="Y350">
        <v>1</v>
      </c>
      <c r="Z350">
        <v>10</v>
      </c>
    </row>
    <row r="351" spans="1:26">
      <c r="A351">
        <v>38</v>
      </c>
      <c r="B351">
        <v>90</v>
      </c>
      <c r="C351" t="s">
        <v>26</v>
      </c>
      <c r="D351">
        <v>8.616199999999999</v>
      </c>
      <c r="E351">
        <v>11.61</v>
      </c>
      <c r="F351">
        <v>8.9</v>
      </c>
      <c r="G351">
        <v>66.76000000000001</v>
      </c>
      <c r="H351">
        <v>0.98</v>
      </c>
      <c r="I351">
        <v>8</v>
      </c>
      <c r="J351">
        <v>191.03</v>
      </c>
      <c r="K351">
        <v>52.44</v>
      </c>
      <c r="L351">
        <v>10.5</v>
      </c>
      <c r="M351">
        <v>6</v>
      </c>
      <c r="N351">
        <v>38.09</v>
      </c>
      <c r="O351">
        <v>23794.2</v>
      </c>
      <c r="P351">
        <v>95.3</v>
      </c>
      <c r="Q351">
        <v>453.18</v>
      </c>
      <c r="R351">
        <v>36.37</v>
      </c>
      <c r="S351">
        <v>28.65</v>
      </c>
      <c r="T351">
        <v>3149.68</v>
      </c>
      <c r="U351">
        <v>0.79</v>
      </c>
      <c r="V351">
        <v>0.91</v>
      </c>
      <c r="W351">
        <v>0.1</v>
      </c>
      <c r="X351">
        <v>0.18</v>
      </c>
      <c r="Y351">
        <v>1</v>
      </c>
      <c r="Z351">
        <v>10</v>
      </c>
    </row>
    <row r="352" spans="1:26">
      <c r="A352">
        <v>39</v>
      </c>
      <c r="B352">
        <v>90</v>
      </c>
      <c r="C352" t="s">
        <v>26</v>
      </c>
      <c r="D352">
        <v>8.6304</v>
      </c>
      <c r="E352">
        <v>11.59</v>
      </c>
      <c r="F352">
        <v>8.880000000000001</v>
      </c>
      <c r="G352">
        <v>66.61</v>
      </c>
      <c r="H352">
        <v>1</v>
      </c>
      <c r="I352">
        <v>8</v>
      </c>
      <c r="J352">
        <v>191.41</v>
      </c>
      <c r="K352">
        <v>52.44</v>
      </c>
      <c r="L352">
        <v>10.75</v>
      </c>
      <c r="M352">
        <v>6</v>
      </c>
      <c r="N352">
        <v>38.22</v>
      </c>
      <c r="O352">
        <v>23841.44</v>
      </c>
      <c r="P352">
        <v>94.56999999999999</v>
      </c>
      <c r="Q352">
        <v>453.2</v>
      </c>
      <c r="R352">
        <v>35.87</v>
      </c>
      <c r="S352">
        <v>28.65</v>
      </c>
      <c r="T352">
        <v>2898.85</v>
      </c>
      <c r="U352">
        <v>0.8</v>
      </c>
      <c r="V352">
        <v>0.91</v>
      </c>
      <c r="W352">
        <v>0.09</v>
      </c>
      <c r="X352">
        <v>0.16</v>
      </c>
      <c r="Y352">
        <v>1</v>
      </c>
      <c r="Z352">
        <v>10</v>
      </c>
    </row>
    <row r="353" spans="1:26">
      <c r="A353">
        <v>40</v>
      </c>
      <c r="B353">
        <v>90</v>
      </c>
      <c r="C353" t="s">
        <v>26</v>
      </c>
      <c r="D353">
        <v>8.586600000000001</v>
      </c>
      <c r="E353">
        <v>11.65</v>
      </c>
      <c r="F353">
        <v>8.94</v>
      </c>
      <c r="G353">
        <v>67.06</v>
      </c>
      <c r="H353">
        <v>1.02</v>
      </c>
      <c r="I353">
        <v>8</v>
      </c>
      <c r="J353">
        <v>191.79</v>
      </c>
      <c r="K353">
        <v>52.44</v>
      </c>
      <c r="L353">
        <v>11</v>
      </c>
      <c r="M353">
        <v>6</v>
      </c>
      <c r="N353">
        <v>38.35</v>
      </c>
      <c r="O353">
        <v>23888.73</v>
      </c>
      <c r="P353">
        <v>94.54000000000001</v>
      </c>
      <c r="Q353">
        <v>453.19</v>
      </c>
      <c r="R353">
        <v>37.9</v>
      </c>
      <c r="S353">
        <v>28.65</v>
      </c>
      <c r="T353">
        <v>3913.6</v>
      </c>
      <c r="U353">
        <v>0.76</v>
      </c>
      <c r="V353">
        <v>0.91</v>
      </c>
      <c r="W353">
        <v>0.09</v>
      </c>
      <c r="X353">
        <v>0.22</v>
      </c>
      <c r="Y353">
        <v>1</v>
      </c>
      <c r="Z353">
        <v>10</v>
      </c>
    </row>
    <row r="354" spans="1:26">
      <c r="A354">
        <v>41</v>
      </c>
      <c r="B354">
        <v>90</v>
      </c>
      <c r="C354" t="s">
        <v>26</v>
      </c>
      <c r="D354">
        <v>8.6503</v>
      </c>
      <c r="E354">
        <v>11.56</v>
      </c>
      <c r="F354">
        <v>8.890000000000001</v>
      </c>
      <c r="G354">
        <v>76.20999999999999</v>
      </c>
      <c r="H354">
        <v>1.04</v>
      </c>
      <c r="I354">
        <v>7</v>
      </c>
      <c r="J354">
        <v>192.18</v>
      </c>
      <c r="K354">
        <v>52.44</v>
      </c>
      <c r="L354">
        <v>11.25</v>
      </c>
      <c r="M354">
        <v>5</v>
      </c>
      <c r="N354">
        <v>38.49</v>
      </c>
      <c r="O354">
        <v>23936.06</v>
      </c>
      <c r="P354">
        <v>93.54000000000001</v>
      </c>
      <c r="Q354">
        <v>453.17</v>
      </c>
      <c r="R354">
        <v>36.18</v>
      </c>
      <c r="S354">
        <v>28.65</v>
      </c>
      <c r="T354">
        <v>3059.08</v>
      </c>
      <c r="U354">
        <v>0.79</v>
      </c>
      <c r="V354">
        <v>0.91</v>
      </c>
      <c r="W354">
        <v>0.09</v>
      </c>
      <c r="X354">
        <v>0.17</v>
      </c>
      <c r="Y354">
        <v>1</v>
      </c>
      <c r="Z354">
        <v>10</v>
      </c>
    </row>
    <row r="355" spans="1:26">
      <c r="A355">
        <v>42</v>
      </c>
      <c r="B355">
        <v>90</v>
      </c>
      <c r="C355" t="s">
        <v>26</v>
      </c>
      <c r="D355">
        <v>8.647399999999999</v>
      </c>
      <c r="E355">
        <v>11.56</v>
      </c>
      <c r="F355">
        <v>8.890000000000001</v>
      </c>
      <c r="G355">
        <v>76.23999999999999</v>
      </c>
      <c r="H355">
        <v>1.06</v>
      </c>
      <c r="I355">
        <v>7</v>
      </c>
      <c r="J355">
        <v>192.56</v>
      </c>
      <c r="K355">
        <v>52.44</v>
      </c>
      <c r="L355">
        <v>11.5</v>
      </c>
      <c r="M355">
        <v>5</v>
      </c>
      <c r="N355">
        <v>38.62</v>
      </c>
      <c r="O355">
        <v>23983.44</v>
      </c>
      <c r="P355">
        <v>93.41</v>
      </c>
      <c r="Q355">
        <v>453.17</v>
      </c>
      <c r="R355">
        <v>36.31</v>
      </c>
      <c r="S355">
        <v>28.65</v>
      </c>
      <c r="T355">
        <v>3123.7</v>
      </c>
      <c r="U355">
        <v>0.79</v>
      </c>
      <c r="V355">
        <v>0.91</v>
      </c>
      <c r="W355">
        <v>0.09</v>
      </c>
      <c r="X355">
        <v>0.17</v>
      </c>
      <c r="Y355">
        <v>1</v>
      </c>
      <c r="Z355">
        <v>10</v>
      </c>
    </row>
    <row r="356" spans="1:26">
      <c r="A356">
        <v>43</v>
      </c>
      <c r="B356">
        <v>90</v>
      </c>
      <c r="C356" t="s">
        <v>26</v>
      </c>
      <c r="D356">
        <v>8.645300000000001</v>
      </c>
      <c r="E356">
        <v>11.57</v>
      </c>
      <c r="F356">
        <v>8.9</v>
      </c>
      <c r="G356">
        <v>76.26000000000001</v>
      </c>
      <c r="H356">
        <v>1.08</v>
      </c>
      <c r="I356">
        <v>7</v>
      </c>
      <c r="J356">
        <v>192.95</v>
      </c>
      <c r="K356">
        <v>52.44</v>
      </c>
      <c r="L356">
        <v>11.75</v>
      </c>
      <c r="M356">
        <v>5</v>
      </c>
      <c r="N356">
        <v>38.75</v>
      </c>
      <c r="O356">
        <v>24030.86</v>
      </c>
      <c r="P356">
        <v>93.01000000000001</v>
      </c>
      <c r="Q356">
        <v>453.17</v>
      </c>
      <c r="R356">
        <v>36.41</v>
      </c>
      <c r="S356">
        <v>28.65</v>
      </c>
      <c r="T356">
        <v>3177.05</v>
      </c>
      <c r="U356">
        <v>0.79</v>
      </c>
      <c r="V356">
        <v>0.91</v>
      </c>
      <c r="W356">
        <v>0.09</v>
      </c>
      <c r="X356">
        <v>0.18</v>
      </c>
      <c r="Y356">
        <v>1</v>
      </c>
      <c r="Z356">
        <v>10</v>
      </c>
    </row>
    <row r="357" spans="1:26">
      <c r="A357">
        <v>44</v>
      </c>
      <c r="B357">
        <v>90</v>
      </c>
      <c r="C357" t="s">
        <v>26</v>
      </c>
      <c r="D357">
        <v>8.6511</v>
      </c>
      <c r="E357">
        <v>11.56</v>
      </c>
      <c r="F357">
        <v>8.890000000000001</v>
      </c>
      <c r="G357">
        <v>76.2</v>
      </c>
      <c r="H357">
        <v>1.1</v>
      </c>
      <c r="I357">
        <v>7</v>
      </c>
      <c r="J357">
        <v>193.33</v>
      </c>
      <c r="K357">
        <v>52.44</v>
      </c>
      <c r="L357">
        <v>12</v>
      </c>
      <c r="M357">
        <v>5</v>
      </c>
      <c r="N357">
        <v>38.89</v>
      </c>
      <c r="O357">
        <v>24078.33</v>
      </c>
      <c r="P357">
        <v>91.97</v>
      </c>
      <c r="Q357">
        <v>453.17</v>
      </c>
      <c r="R357">
        <v>36.17</v>
      </c>
      <c r="S357">
        <v>28.65</v>
      </c>
      <c r="T357">
        <v>3054.72</v>
      </c>
      <c r="U357">
        <v>0.79</v>
      </c>
      <c r="V357">
        <v>0.91</v>
      </c>
      <c r="W357">
        <v>0.09</v>
      </c>
      <c r="X357">
        <v>0.17</v>
      </c>
      <c r="Y357">
        <v>1</v>
      </c>
      <c r="Z357">
        <v>10</v>
      </c>
    </row>
    <row r="358" spans="1:26">
      <c r="A358">
        <v>45</v>
      </c>
      <c r="B358">
        <v>90</v>
      </c>
      <c r="C358" t="s">
        <v>26</v>
      </c>
      <c r="D358">
        <v>8.6526</v>
      </c>
      <c r="E358">
        <v>11.56</v>
      </c>
      <c r="F358">
        <v>8.890000000000001</v>
      </c>
      <c r="G358">
        <v>76.18000000000001</v>
      </c>
      <c r="H358">
        <v>1.12</v>
      </c>
      <c r="I358">
        <v>7</v>
      </c>
      <c r="J358">
        <v>193.72</v>
      </c>
      <c r="K358">
        <v>52.44</v>
      </c>
      <c r="L358">
        <v>12.25</v>
      </c>
      <c r="M358">
        <v>3</v>
      </c>
      <c r="N358">
        <v>39.02</v>
      </c>
      <c r="O358">
        <v>24125.85</v>
      </c>
      <c r="P358">
        <v>90.89</v>
      </c>
      <c r="Q358">
        <v>453.21</v>
      </c>
      <c r="R358">
        <v>35.87</v>
      </c>
      <c r="S358">
        <v>28.65</v>
      </c>
      <c r="T358">
        <v>2905.18</v>
      </c>
      <c r="U358">
        <v>0.8</v>
      </c>
      <c r="V358">
        <v>0.91</v>
      </c>
      <c r="W358">
        <v>0.1</v>
      </c>
      <c r="X358">
        <v>0.17</v>
      </c>
      <c r="Y358">
        <v>1</v>
      </c>
      <c r="Z358">
        <v>10</v>
      </c>
    </row>
    <row r="359" spans="1:26">
      <c r="A359">
        <v>46</v>
      </c>
      <c r="B359">
        <v>90</v>
      </c>
      <c r="C359" t="s">
        <v>26</v>
      </c>
      <c r="D359">
        <v>8.6541</v>
      </c>
      <c r="E359">
        <v>11.56</v>
      </c>
      <c r="F359">
        <v>8.890000000000001</v>
      </c>
      <c r="G359">
        <v>76.16</v>
      </c>
      <c r="H359">
        <v>1.14</v>
      </c>
      <c r="I359">
        <v>7</v>
      </c>
      <c r="J359">
        <v>194.1</v>
      </c>
      <c r="K359">
        <v>52.44</v>
      </c>
      <c r="L359">
        <v>12.5</v>
      </c>
      <c r="M359">
        <v>2</v>
      </c>
      <c r="N359">
        <v>39.16</v>
      </c>
      <c r="O359">
        <v>24173.41</v>
      </c>
      <c r="P359">
        <v>90.17</v>
      </c>
      <c r="Q359">
        <v>453.2</v>
      </c>
      <c r="R359">
        <v>35.88</v>
      </c>
      <c r="S359">
        <v>28.65</v>
      </c>
      <c r="T359">
        <v>2910.11</v>
      </c>
      <c r="U359">
        <v>0.8</v>
      </c>
      <c r="V359">
        <v>0.91</v>
      </c>
      <c r="W359">
        <v>0.1</v>
      </c>
      <c r="X359">
        <v>0.17</v>
      </c>
      <c r="Y359">
        <v>1</v>
      </c>
      <c r="Z359">
        <v>10</v>
      </c>
    </row>
    <row r="360" spans="1:26">
      <c r="A360">
        <v>47</v>
      </c>
      <c r="B360">
        <v>90</v>
      </c>
      <c r="C360" t="s">
        <v>26</v>
      </c>
      <c r="D360">
        <v>8.6412</v>
      </c>
      <c r="E360">
        <v>11.57</v>
      </c>
      <c r="F360">
        <v>8.9</v>
      </c>
      <c r="G360">
        <v>76.31</v>
      </c>
      <c r="H360">
        <v>1.16</v>
      </c>
      <c r="I360">
        <v>7</v>
      </c>
      <c r="J360">
        <v>194.49</v>
      </c>
      <c r="K360">
        <v>52.44</v>
      </c>
      <c r="L360">
        <v>12.75</v>
      </c>
      <c r="M360">
        <v>2</v>
      </c>
      <c r="N360">
        <v>39.3</v>
      </c>
      <c r="O360">
        <v>24221.02</v>
      </c>
      <c r="P360">
        <v>89.88</v>
      </c>
      <c r="Q360">
        <v>453.24</v>
      </c>
      <c r="R360">
        <v>36.49</v>
      </c>
      <c r="S360">
        <v>28.65</v>
      </c>
      <c r="T360">
        <v>3215.86</v>
      </c>
      <c r="U360">
        <v>0.79</v>
      </c>
      <c r="V360">
        <v>0.91</v>
      </c>
      <c r="W360">
        <v>0.1</v>
      </c>
      <c r="X360">
        <v>0.18</v>
      </c>
      <c r="Y360">
        <v>1</v>
      </c>
      <c r="Z360">
        <v>10</v>
      </c>
    </row>
    <row r="361" spans="1:26">
      <c r="A361">
        <v>48</v>
      </c>
      <c r="B361">
        <v>90</v>
      </c>
      <c r="C361" t="s">
        <v>26</v>
      </c>
      <c r="D361">
        <v>8.6503</v>
      </c>
      <c r="E361">
        <v>11.56</v>
      </c>
      <c r="F361">
        <v>8.890000000000001</v>
      </c>
      <c r="G361">
        <v>76.20999999999999</v>
      </c>
      <c r="H361">
        <v>1.18</v>
      </c>
      <c r="I361">
        <v>7</v>
      </c>
      <c r="J361">
        <v>194.88</v>
      </c>
      <c r="K361">
        <v>52.44</v>
      </c>
      <c r="L361">
        <v>13</v>
      </c>
      <c r="M361">
        <v>1</v>
      </c>
      <c r="N361">
        <v>39.43</v>
      </c>
      <c r="O361">
        <v>24268.67</v>
      </c>
      <c r="P361">
        <v>89.31999999999999</v>
      </c>
      <c r="Q361">
        <v>453.21</v>
      </c>
      <c r="R361">
        <v>35.92</v>
      </c>
      <c r="S361">
        <v>28.65</v>
      </c>
      <c r="T361">
        <v>2928.62</v>
      </c>
      <c r="U361">
        <v>0.8</v>
      </c>
      <c r="V361">
        <v>0.91</v>
      </c>
      <c r="W361">
        <v>0.1</v>
      </c>
      <c r="X361">
        <v>0.17</v>
      </c>
      <c r="Y361">
        <v>1</v>
      </c>
      <c r="Z361">
        <v>10</v>
      </c>
    </row>
    <row r="362" spans="1:26">
      <c r="A362">
        <v>49</v>
      </c>
      <c r="B362">
        <v>90</v>
      </c>
      <c r="C362" t="s">
        <v>26</v>
      </c>
      <c r="D362">
        <v>8.653600000000001</v>
      </c>
      <c r="E362">
        <v>11.56</v>
      </c>
      <c r="F362">
        <v>8.890000000000001</v>
      </c>
      <c r="G362">
        <v>76.17</v>
      </c>
      <c r="H362">
        <v>1.2</v>
      </c>
      <c r="I362">
        <v>7</v>
      </c>
      <c r="J362">
        <v>195.26</v>
      </c>
      <c r="K362">
        <v>52.44</v>
      </c>
      <c r="L362">
        <v>13.25</v>
      </c>
      <c r="M362">
        <v>0</v>
      </c>
      <c r="N362">
        <v>39.57</v>
      </c>
      <c r="O362">
        <v>24316.37</v>
      </c>
      <c r="P362">
        <v>89.20999999999999</v>
      </c>
      <c r="Q362">
        <v>453.2</v>
      </c>
      <c r="R362">
        <v>35.71</v>
      </c>
      <c r="S362">
        <v>28.65</v>
      </c>
      <c r="T362">
        <v>2822.73</v>
      </c>
      <c r="U362">
        <v>0.8</v>
      </c>
      <c r="V362">
        <v>0.91</v>
      </c>
      <c r="W362">
        <v>0.1</v>
      </c>
      <c r="X362">
        <v>0.17</v>
      </c>
      <c r="Y362">
        <v>1</v>
      </c>
      <c r="Z362">
        <v>10</v>
      </c>
    </row>
    <row r="363" spans="1:26">
      <c r="A363">
        <v>0</v>
      </c>
      <c r="B363">
        <v>110</v>
      </c>
      <c r="C363" t="s">
        <v>26</v>
      </c>
      <c r="D363">
        <v>4.6997</v>
      </c>
      <c r="E363">
        <v>21.28</v>
      </c>
      <c r="F363">
        <v>12.84</v>
      </c>
      <c r="G363">
        <v>5.58</v>
      </c>
      <c r="H363">
        <v>0.08</v>
      </c>
      <c r="I363">
        <v>138</v>
      </c>
      <c r="J363">
        <v>213.37</v>
      </c>
      <c r="K363">
        <v>56.13</v>
      </c>
      <c r="L363">
        <v>1</v>
      </c>
      <c r="M363">
        <v>136</v>
      </c>
      <c r="N363">
        <v>46.25</v>
      </c>
      <c r="O363">
        <v>26550.29</v>
      </c>
      <c r="P363">
        <v>188.41</v>
      </c>
      <c r="Q363">
        <v>453.33</v>
      </c>
      <c r="R363">
        <v>165.53</v>
      </c>
      <c r="S363">
        <v>28.65</v>
      </c>
      <c r="T363">
        <v>67079.07000000001</v>
      </c>
      <c r="U363">
        <v>0.17</v>
      </c>
      <c r="V363">
        <v>0.63</v>
      </c>
      <c r="W363">
        <v>0.3</v>
      </c>
      <c r="X363">
        <v>4.12</v>
      </c>
      <c r="Y363">
        <v>1</v>
      </c>
      <c r="Z363">
        <v>10</v>
      </c>
    </row>
    <row r="364" spans="1:26">
      <c r="A364">
        <v>1</v>
      </c>
      <c r="B364">
        <v>110</v>
      </c>
      <c r="C364" t="s">
        <v>26</v>
      </c>
      <c r="D364">
        <v>5.4364</v>
      </c>
      <c r="E364">
        <v>18.39</v>
      </c>
      <c r="F364">
        <v>11.6</v>
      </c>
      <c r="G364">
        <v>7.03</v>
      </c>
      <c r="H364">
        <v>0.1</v>
      </c>
      <c r="I364">
        <v>99</v>
      </c>
      <c r="J364">
        <v>213.78</v>
      </c>
      <c r="K364">
        <v>56.13</v>
      </c>
      <c r="L364">
        <v>1.25</v>
      </c>
      <c r="M364">
        <v>97</v>
      </c>
      <c r="N364">
        <v>46.4</v>
      </c>
      <c r="O364">
        <v>26600.32</v>
      </c>
      <c r="P364">
        <v>169.67</v>
      </c>
      <c r="Q364">
        <v>453.25</v>
      </c>
      <c r="R364">
        <v>124.83</v>
      </c>
      <c r="S364">
        <v>28.65</v>
      </c>
      <c r="T364">
        <v>46926.78</v>
      </c>
      <c r="U364">
        <v>0.23</v>
      </c>
      <c r="V364">
        <v>0.7</v>
      </c>
      <c r="W364">
        <v>0.24</v>
      </c>
      <c r="X364">
        <v>2.88</v>
      </c>
      <c r="Y364">
        <v>1</v>
      </c>
      <c r="Z364">
        <v>10</v>
      </c>
    </row>
    <row r="365" spans="1:26">
      <c r="A365">
        <v>2</v>
      </c>
      <c r="B365">
        <v>110</v>
      </c>
      <c r="C365" t="s">
        <v>26</v>
      </c>
      <c r="D365">
        <v>5.9272</v>
      </c>
      <c r="E365">
        <v>16.87</v>
      </c>
      <c r="F365">
        <v>10.97</v>
      </c>
      <c r="G365">
        <v>8.43</v>
      </c>
      <c r="H365">
        <v>0.12</v>
      </c>
      <c r="I365">
        <v>78</v>
      </c>
      <c r="J365">
        <v>214.19</v>
      </c>
      <c r="K365">
        <v>56.13</v>
      </c>
      <c r="L365">
        <v>1.5</v>
      </c>
      <c r="M365">
        <v>76</v>
      </c>
      <c r="N365">
        <v>46.56</v>
      </c>
      <c r="O365">
        <v>26650.41</v>
      </c>
      <c r="P365">
        <v>159.93</v>
      </c>
      <c r="Q365">
        <v>453.29</v>
      </c>
      <c r="R365">
        <v>103.97</v>
      </c>
      <c r="S365">
        <v>28.65</v>
      </c>
      <c r="T365">
        <v>36598.32</v>
      </c>
      <c r="U365">
        <v>0.28</v>
      </c>
      <c r="V365">
        <v>0.74</v>
      </c>
      <c r="W365">
        <v>0.2</v>
      </c>
      <c r="X365">
        <v>2.24</v>
      </c>
      <c r="Y365">
        <v>1</v>
      </c>
      <c r="Z365">
        <v>10</v>
      </c>
    </row>
    <row r="366" spans="1:26">
      <c r="A366">
        <v>3</v>
      </c>
      <c r="B366">
        <v>110</v>
      </c>
      <c r="C366" t="s">
        <v>26</v>
      </c>
      <c r="D366">
        <v>6.2724</v>
      </c>
      <c r="E366">
        <v>15.94</v>
      </c>
      <c r="F366">
        <v>10.59</v>
      </c>
      <c r="G366">
        <v>9.77</v>
      </c>
      <c r="H366">
        <v>0.14</v>
      </c>
      <c r="I366">
        <v>65</v>
      </c>
      <c r="J366">
        <v>214.59</v>
      </c>
      <c r="K366">
        <v>56.13</v>
      </c>
      <c r="L366">
        <v>1.75</v>
      </c>
      <c r="M366">
        <v>63</v>
      </c>
      <c r="N366">
        <v>46.72</v>
      </c>
      <c r="O366">
        <v>26700.55</v>
      </c>
      <c r="P366">
        <v>153.87</v>
      </c>
      <c r="Q366">
        <v>453.28</v>
      </c>
      <c r="R366">
        <v>91.44</v>
      </c>
      <c r="S366">
        <v>28.65</v>
      </c>
      <c r="T366">
        <v>30401.13</v>
      </c>
      <c r="U366">
        <v>0.31</v>
      </c>
      <c r="V366">
        <v>0.77</v>
      </c>
      <c r="W366">
        <v>0.18</v>
      </c>
      <c r="X366">
        <v>1.86</v>
      </c>
      <c r="Y366">
        <v>1</v>
      </c>
      <c r="Z366">
        <v>10</v>
      </c>
    </row>
    <row r="367" spans="1:26">
      <c r="A367">
        <v>4</v>
      </c>
      <c r="B367">
        <v>110</v>
      </c>
      <c r="C367" t="s">
        <v>26</v>
      </c>
      <c r="D367">
        <v>6.5721</v>
      </c>
      <c r="E367">
        <v>15.22</v>
      </c>
      <c r="F367">
        <v>10.28</v>
      </c>
      <c r="G367">
        <v>11.22</v>
      </c>
      <c r="H367">
        <v>0.17</v>
      </c>
      <c r="I367">
        <v>55</v>
      </c>
      <c r="J367">
        <v>215</v>
      </c>
      <c r="K367">
        <v>56.13</v>
      </c>
      <c r="L367">
        <v>2</v>
      </c>
      <c r="M367">
        <v>53</v>
      </c>
      <c r="N367">
        <v>46.87</v>
      </c>
      <c r="O367">
        <v>26750.75</v>
      </c>
      <c r="P367">
        <v>149.01</v>
      </c>
      <c r="Q367">
        <v>453.23</v>
      </c>
      <c r="R367">
        <v>81.47</v>
      </c>
      <c r="S367">
        <v>28.65</v>
      </c>
      <c r="T367">
        <v>25463.24</v>
      </c>
      <c r="U367">
        <v>0.35</v>
      </c>
      <c r="V367">
        <v>0.79</v>
      </c>
      <c r="W367">
        <v>0.17</v>
      </c>
      <c r="X367">
        <v>1.56</v>
      </c>
      <c r="Y367">
        <v>1</v>
      </c>
      <c r="Z367">
        <v>10</v>
      </c>
    </row>
    <row r="368" spans="1:26">
      <c r="A368">
        <v>5</v>
      </c>
      <c r="B368">
        <v>110</v>
      </c>
      <c r="C368" t="s">
        <v>26</v>
      </c>
      <c r="D368">
        <v>6.8005</v>
      </c>
      <c r="E368">
        <v>14.7</v>
      </c>
      <c r="F368">
        <v>10.07</v>
      </c>
      <c r="G368">
        <v>12.58</v>
      </c>
      <c r="H368">
        <v>0.19</v>
      </c>
      <c r="I368">
        <v>48</v>
      </c>
      <c r="J368">
        <v>215.41</v>
      </c>
      <c r="K368">
        <v>56.13</v>
      </c>
      <c r="L368">
        <v>2.25</v>
      </c>
      <c r="M368">
        <v>46</v>
      </c>
      <c r="N368">
        <v>47.03</v>
      </c>
      <c r="O368">
        <v>26801</v>
      </c>
      <c r="P368">
        <v>145.49</v>
      </c>
      <c r="Q368">
        <v>453.22</v>
      </c>
      <c r="R368">
        <v>74.41</v>
      </c>
      <c r="S368">
        <v>28.65</v>
      </c>
      <c r="T368">
        <v>21971.35</v>
      </c>
      <c r="U368">
        <v>0.39</v>
      </c>
      <c r="V368">
        <v>0.8100000000000001</v>
      </c>
      <c r="W368">
        <v>0.16</v>
      </c>
      <c r="X368">
        <v>1.34</v>
      </c>
      <c r="Y368">
        <v>1</v>
      </c>
      <c r="Z368">
        <v>10</v>
      </c>
    </row>
    <row r="369" spans="1:26">
      <c r="A369">
        <v>6</v>
      </c>
      <c r="B369">
        <v>110</v>
      </c>
      <c r="C369" t="s">
        <v>26</v>
      </c>
      <c r="D369">
        <v>7.0036</v>
      </c>
      <c r="E369">
        <v>14.28</v>
      </c>
      <c r="F369">
        <v>9.890000000000001</v>
      </c>
      <c r="G369">
        <v>14.13</v>
      </c>
      <c r="H369">
        <v>0.21</v>
      </c>
      <c r="I369">
        <v>42</v>
      </c>
      <c r="J369">
        <v>215.82</v>
      </c>
      <c r="K369">
        <v>56.13</v>
      </c>
      <c r="L369">
        <v>2.5</v>
      </c>
      <c r="M369">
        <v>40</v>
      </c>
      <c r="N369">
        <v>47.19</v>
      </c>
      <c r="O369">
        <v>26851.31</v>
      </c>
      <c r="P369">
        <v>142.59</v>
      </c>
      <c r="Q369">
        <v>453.24</v>
      </c>
      <c r="R369">
        <v>68.78</v>
      </c>
      <c r="S369">
        <v>28.65</v>
      </c>
      <c r="T369">
        <v>19183.46</v>
      </c>
      <c r="U369">
        <v>0.42</v>
      </c>
      <c r="V369">
        <v>0.82</v>
      </c>
      <c r="W369">
        <v>0.15</v>
      </c>
      <c r="X369">
        <v>1.17</v>
      </c>
      <c r="Y369">
        <v>1</v>
      </c>
      <c r="Z369">
        <v>10</v>
      </c>
    </row>
    <row r="370" spans="1:26">
      <c r="A370">
        <v>7</v>
      </c>
      <c r="B370">
        <v>110</v>
      </c>
      <c r="C370" t="s">
        <v>26</v>
      </c>
      <c r="D370">
        <v>7.15</v>
      </c>
      <c r="E370">
        <v>13.99</v>
      </c>
      <c r="F370">
        <v>9.77</v>
      </c>
      <c r="G370">
        <v>15.42</v>
      </c>
      <c r="H370">
        <v>0.23</v>
      </c>
      <c r="I370">
        <v>38</v>
      </c>
      <c r="J370">
        <v>216.22</v>
      </c>
      <c r="K370">
        <v>56.13</v>
      </c>
      <c r="L370">
        <v>2.75</v>
      </c>
      <c r="M370">
        <v>36</v>
      </c>
      <c r="N370">
        <v>47.35</v>
      </c>
      <c r="O370">
        <v>26901.66</v>
      </c>
      <c r="P370">
        <v>140.48</v>
      </c>
      <c r="Q370">
        <v>453.19</v>
      </c>
      <c r="R370">
        <v>64.75</v>
      </c>
      <c r="S370">
        <v>28.65</v>
      </c>
      <c r="T370">
        <v>17188.39</v>
      </c>
      <c r="U370">
        <v>0.44</v>
      </c>
      <c r="V370">
        <v>0.83</v>
      </c>
      <c r="W370">
        <v>0.14</v>
      </c>
      <c r="X370">
        <v>1.05</v>
      </c>
      <c r="Y370">
        <v>1</v>
      </c>
      <c r="Z370">
        <v>10</v>
      </c>
    </row>
    <row r="371" spans="1:26">
      <c r="A371">
        <v>8</v>
      </c>
      <c r="B371">
        <v>110</v>
      </c>
      <c r="C371" t="s">
        <v>26</v>
      </c>
      <c r="D371">
        <v>7.2597</v>
      </c>
      <c r="E371">
        <v>13.77</v>
      </c>
      <c r="F371">
        <v>9.68</v>
      </c>
      <c r="G371">
        <v>16.6</v>
      </c>
      <c r="H371">
        <v>0.25</v>
      </c>
      <c r="I371">
        <v>35</v>
      </c>
      <c r="J371">
        <v>216.63</v>
      </c>
      <c r="K371">
        <v>56.13</v>
      </c>
      <c r="L371">
        <v>3</v>
      </c>
      <c r="M371">
        <v>33</v>
      </c>
      <c r="N371">
        <v>47.51</v>
      </c>
      <c r="O371">
        <v>26952.08</v>
      </c>
      <c r="P371">
        <v>138.81</v>
      </c>
      <c r="Q371">
        <v>453.31</v>
      </c>
      <c r="R371">
        <v>61.91</v>
      </c>
      <c r="S371">
        <v>28.65</v>
      </c>
      <c r="T371">
        <v>15784.89</v>
      </c>
      <c r="U371">
        <v>0.46</v>
      </c>
      <c r="V371">
        <v>0.84</v>
      </c>
      <c r="W371">
        <v>0.14</v>
      </c>
      <c r="X371">
        <v>0.96</v>
      </c>
      <c r="Y371">
        <v>1</v>
      </c>
      <c r="Z371">
        <v>10</v>
      </c>
    </row>
    <row r="372" spans="1:26">
      <c r="A372">
        <v>9</v>
      </c>
      <c r="B372">
        <v>110</v>
      </c>
      <c r="C372" t="s">
        <v>26</v>
      </c>
      <c r="D372">
        <v>7.3789</v>
      </c>
      <c r="E372">
        <v>13.55</v>
      </c>
      <c r="F372">
        <v>9.59</v>
      </c>
      <c r="G372">
        <v>17.98</v>
      </c>
      <c r="H372">
        <v>0.27</v>
      </c>
      <c r="I372">
        <v>32</v>
      </c>
      <c r="J372">
        <v>217.04</v>
      </c>
      <c r="K372">
        <v>56.13</v>
      </c>
      <c r="L372">
        <v>3.25</v>
      </c>
      <c r="M372">
        <v>30</v>
      </c>
      <c r="N372">
        <v>47.66</v>
      </c>
      <c r="O372">
        <v>27002.55</v>
      </c>
      <c r="P372">
        <v>137.01</v>
      </c>
      <c r="Q372">
        <v>453.2</v>
      </c>
      <c r="R372">
        <v>58.74</v>
      </c>
      <c r="S372">
        <v>28.65</v>
      </c>
      <c r="T372">
        <v>14216.79</v>
      </c>
      <c r="U372">
        <v>0.49</v>
      </c>
      <c r="V372">
        <v>0.85</v>
      </c>
      <c r="W372">
        <v>0.13</v>
      </c>
      <c r="X372">
        <v>0.87</v>
      </c>
      <c r="Y372">
        <v>1</v>
      </c>
      <c r="Z372">
        <v>10</v>
      </c>
    </row>
    <row r="373" spans="1:26">
      <c r="A373">
        <v>10</v>
      </c>
      <c r="B373">
        <v>110</v>
      </c>
      <c r="C373" t="s">
        <v>26</v>
      </c>
      <c r="D373">
        <v>7.5141</v>
      </c>
      <c r="E373">
        <v>13.31</v>
      </c>
      <c r="F373">
        <v>9.470000000000001</v>
      </c>
      <c r="G373">
        <v>19.6</v>
      </c>
      <c r="H373">
        <v>0.29</v>
      </c>
      <c r="I373">
        <v>29</v>
      </c>
      <c r="J373">
        <v>217.45</v>
      </c>
      <c r="K373">
        <v>56.13</v>
      </c>
      <c r="L373">
        <v>3.5</v>
      </c>
      <c r="M373">
        <v>27</v>
      </c>
      <c r="N373">
        <v>47.82</v>
      </c>
      <c r="O373">
        <v>27053.07</v>
      </c>
      <c r="P373">
        <v>134.98</v>
      </c>
      <c r="Q373">
        <v>453.19</v>
      </c>
      <c r="R373">
        <v>54.76</v>
      </c>
      <c r="S373">
        <v>28.65</v>
      </c>
      <c r="T373">
        <v>12239.08</v>
      </c>
      <c r="U373">
        <v>0.52</v>
      </c>
      <c r="V373">
        <v>0.86</v>
      </c>
      <c r="W373">
        <v>0.13</v>
      </c>
      <c r="X373">
        <v>0.75</v>
      </c>
      <c r="Y373">
        <v>1</v>
      </c>
      <c r="Z373">
        <v>10</v>
      </c>
    </row>
    <row r="374" spans="1:26">
      <c r="A374">
        <v>11</v>
      </c>
      <c r="B374">
        <v>110</v>
      </c>
      <c r="C374" t="s">
        <v>26</v>
      </c>
      <c r="D374">
        <v>7.647</v>
      </c>
      <c r="E374">
        <v>13.08</v>
      </c>
      <c r="F374">
        <v>9.32</v>
      </c>
      <c r="G374">
        <v>20.72</v>
      </c>
      <c r="H374">
        <v>0.31</v>
      </c>
      <c r="I374">
        <v>27</v>
      </c>
      <c r="J374">
        <v>217.86</v>
      </c>
      <c r="K374">
        <v>56.13</v>
      </c>
      <c r="L374">
        <v>3.75</v>
      </c>
      <c r="M374">
        <v>25</v>
      </c>
      <c r="N374">
        <v>47.98</v>
      </c>
      <c r="O374">
        <v>27103.65</v>
      </c>
      <c r="P374">
        <v>132.35</v>
      </c>
      <c r="Q374">
        <v>453.17</v>
      </c>
      <c r="R374">
        <v>50.25</v>
      </c>
      <c r="S374">
        <v>28.65</v>
      </c>
      <c r="T374">
        <v>9996.41</v>
      </c>
      <c r="U374">
        <v>0.57</v>
      </c>
      <c r="V374">
        <v>0.87</v>
      </c>
      <c r="W374">
        <v>0.11</v>
      </c>
      <c r="X374">
        <v>0.6</v>
      </c>
      <c r="Y374">
        <v>1</v>
      </c>
      <c r="Z374">
        <v>10</v>
      </c>
    </row>
    <row r="375" spans="1:26">
      <c r="A375">
        <v>12</v>
      </c>
      <c r="B375">
        <v>110</v>
      </c>
      <c r="C375" t="s">
        <v>26</v>
      </c>
      <c r="D375">
        <v>7.5274</v>
      </c>
      <c r="E375">
        <v>13.28</v>
      </c>
      <c r="F375">
        <v>9.57</v>
      </c>
      <c r="G375">
        <v>22.09</v>
      </c>
      <c r="H375">
        <v>0.33</v>
      </c>
      <c r="I375">
        <v>26</v>
      </c>
      <c r="J375">
        <v>218.27</v>
      </c>
      <c r="K375">
        <v>56.13</v>
      </c>
      <c r="L375">
        <v>4</v>
      </c>
      <c r="M375">
        <v>24</v>
      </c>
      <c r="N375">
        <v>48.15</v>
      </c>
      <c r="O375">
        <v>27154.29</v>
      </c>
      <c r="P375">
        <v>135.88</v>
      </c>
      <c r="Q375">
        <v>453.17</v>
      </c>
      <c r="R375">
        <v>58.84</v>
      </c>
      <c r="S375">
        <v>28.65</v>
      </c>
      <c r="T375">
        <v>14294.75</v>
      </c>
      <c r="U375">
        <v>0.49</v>
      </c>
      <c r="V375">
        <v>0.85</v>
      </c>
      <c r="W375">
        <v>0.12</v>
      </c>
      <c r="X375">
        <v>0.85</v>
      </c>
      <c r="Y375">
        <v>1</v>
      </c>
      <c r="Z375">
        <v>10</v>
      </c>
    </row>
    <row r="376" spans="1:26">
      <c r="A376">
        <v>13</v>
      </c>
      <c r="B376">
        <v>110</v>
      </c>
      <c r="C376" t="s">
        <v>26</v>
      </c>
      <c r="D376">
        <v>7.6635</v>
      </c>
      <c r="E376">
        <v>13.05</v>
      </c>
      <c r="F376">
        <v>9.42</v>
      </c>
      <c r="G376">
        <v>23.56</v>
      </c>
      <c r="H376">
        <v>0.35</v>
      </c>
      <c r="I376">
        <v>24</v>
      </c>
      <c r="J376">
        <v>218.68</v>
      </c>
      <c r="K376">
        <v>56.13</v>
      </c>
      <c r="L376">
        <v>4.25</v>
      </c>
      <c r="M376">
        <v>22</v>
      </c>
      <c r="N376">
        <v>48.31</v>
      </c>
      <c r="O376">
        <v>27204.98</v>
      </c>
      <c r="P376">
        <v>133.17</v>
      </c>
      <c r="Q376">
        <v>453.26</v>
      </c>
      <c r="R376">
        <v>53.66</v>
      </c>
      <c r="S376">
        <v>28.65</v>
      </c>
      <c r="T376">
        <v>11715.86</v>
      </c>
      <c r="U376">
        <v>0.53</v>
      </c>
      <c r="V376">
        <v>0.86</v>
      </c>
      <c r="W376">
        <v>0.12</v>
      </c>
      <c r="X376">
        <v>0.7</v>
      </c>
      <c r="Y376">
        <v>1</v>
      </c>
      <c r="Z376">
        <v>10</v>
      </c>
    </row>
    <row r="377" spans="1:26">
      <c r="A377">
        <v>14</v>
      </c>
      <c r="B377">
        <v>110</v>
      </c>
      <c r="C377" t="s">
        <v>26</v>
      </c>
      <c r="D377">
        <v>7.7675</v>
      </c>
      <c r="E377">
        <v>12.87</v>
      </c>
      <c r="F377">
        <v>9.33</v>
      </c>
      <c r="G377">
        <v>25.45</v>
      </c>
      <c r="H377">
        <v>0.36</v>
      </c>
      <c r="I377">
        <v>22</v>
      </c>
      <c r="J377">
        <v>219.09</v>
      </c>
      <c r="K377">
        <v>56.13</v>
      </c>
      <c r="L377">
        <v>4.5</v>
      </c>
      <c r="M377">
        <v>20</v>
      </c>
      <c r="N377">
        <v>48.47</v>
      </c>
      <c r="O377">
        <v>27255.72</v>
      </c>
      <c r="P377">
        <v>131.42</v>
      </c>
      <c r="Q377">
        <v>453.18</v>
      </c>
      <c r="R377">
        <v>50.54</v>
      </c>
      <c r="S377">
        <v>28.65</v>
      </c>
      <c r="T377">
        <v>10167.1</v>
      </c>
      <c r="U377">
        <v>0.57</v>
      </c>
      <c r="V377">
        <v>0.87</v>
      </c>
      <c r="W377">
        <v>0.12</v>
      </c>
      <c r="X377">
        <v>0.61</v>
      </c>
      <c r="Y377">
        <v>1</v>
      </c>
      <c r="Z377">
        <v>10</v>
      </c>
    </row>
    <row r="378" spans="1:26">
      <c r="A378">
        <v>15</v>
      </c>
      <c r="B378">
        <v>110</v>
      </c>
      <c r="C378" t="s">
        <v>26</v>
      </c>
      <c r="D378">
        <v>7.8157</v>
      </c>
      <c r="E378">
        <v>12.79</v>
      </c>
      <c r="F378">
        <v>9.300000000000001</v>
      </c>
      <c r="G378">
        <v>26.56</v>
      </c>
      <c r="H378">
        <v>0.38</v>
      </c>
      <c r="I378">
        <v>21</v>
      </c>
      <c r="J378">
        <v>219.51</v>
      </c>
      <c r="K378">
        <v>56.13</v>
      </c>
      <c r="L378">
        <v>4.75</v>
      </c>
      <c r="M378">
        <v>19</v>
      </c>
      <c r="N378">
        <v>48.63</v>
      </c>
      <c r="O378">
        <v>27306.53</v>
      </c>
      <c r="P378">
        <v>130.61</v>
      </c>
      <c r="Q378">
        <v>453.21</v>
      </c>
      <c r="R378">
        <v>49.37</v>
      </c>
      <c r="S378">
        <v>28.65</v>
      </c>
      <c r="T378">
        <v>9586.83</v>
      </c>
      <c r="U378">
        <v>0.58</v>
      </c>
      <c r="V378">
        <v>0.87</v>
      </c>
      <c r="W378">
        <v>0.11</v>
      </c>
      <c r="X378">
        <v>0.57</v>
      </c>
      <c r="Y378">
        <v>1</v>
      </c>
      <c r="Z378">
        <v>10</v>
      </c>
    </row>
    <row r="379" spans="1:26">
      <c r="A379">
        <v>16</v>
      </c>
      <c r="B379">
        <v>110</v>
      </c>
      <c r="C379" t="s">
        <v>26</v>
      </c>
      <c r="D379">
        <v>7.8622</v>
      </c>
      <c r="E379">
        <v>12.72</v>
      </c>
      <c r="F379">
        <v>9.26</v>
      </c>
      <c r="G379">
        <v>27.79</v>
      </c>
      <c r="H379">
        <v>0.4</v>
      </c>
      <c r="I379">
        <v>20</v>
      </c>
      <c r="J379">
        <v>219.92</v>
      </c>
      <c r="K379">
        <v>56.13</v>
      </c>
      <c r="L379">
        <v>5</v>
      </c>
      <c r="M379">
        <v>18</v>
      </c>
      <c r="N379">
        <v>48.79</v>
      </c>
      <c r="O379">
        <v>27357.39</v>
      </c>
      <c r="P379">
        <v>129.82</v>
      </c>
      <c r="Q379">
        <v>453.17</v>
      </c>
      <c r="R379">
        <v>48.29</v>
      </c>
      <c r="S379">
        <v>28.65</v>
      </c>
      <c r="T379">
        <v>9047.52</v>
      </c>
      <c r="U379">
        <v>0.59</v>
      </c>
      <c r="V379">
        <v>0.88</v>
      </c>
      <c r="W379">
        <v>0.11</v>
      </c>
      <c r="X379">
        <v>0.54</v>
      </c>
      <c r="Y379">
        <v>1</v>
      </c>
      <c r="Z379">
        <v>10</v>
      </c>
    </row>
    <row r="380" spans="1:26">
      <c r="A380">
        <v>17</v>
      </c>
      <c r="B380">
        <v>110</v>
      </c>
      <c r="C380" t="s">
        <v>26</v>
      </c>
      <c r="D380">
        <v>7.9062</v>
      </c>
      <c r="E380">
        <v>12.65</v>
      </c>
      <c r="F380">
        <v>9.23</v>
      </c>
      <c r="G380">
        <v>29.16</v>
      </c>
      <c r="H380">
        <v>0.42</v>
      </c>
      <c r="I380">
        <v>19</v>
      </c>
      <c r="J380">
        <v>220.33</v>
      </c>
      <c r="K380">
        <v>56.13</v>
      </c>
      <c r="L380">
        <v>5.25</v>
      </c>
      <c r="M380">
        <v>17</v>
      </c>
      <c r="N380">
        <v>48.95</v>
      </c>
      <c r="O380">
        <v>27408.3</v>
      </c>
      <c r="P380">
        <v>129.09</v>
      </c>
      <c r="Q380">
        <v>453.19</v>
      </c>
      <c r="R380">
        <v>47.37</v>
      </c>
      <c r="S380">
        <v>28.65</v>
      </c>
      <c r="T380">
        <v>8596.879999999999</v>
      </c>
      <c r="U380">
        <v>0.6</v>
      </c>
      <c r="V380">
        <v>0.88</v>
      </c>
      <c r="W380">
        <v>0.11</v>
      </c>
      <c r="X380">
        <v>0.51</v>
      </c>
      <c r="Y380">
        <v>1</v>
      </c>
      <c r="Z380">
        <v>10</v>
      </c>
    </row>
    <row r="381" spans="1:26">
      <c r="A381">
        <v>18</v>
      </c>
      <c r="B381">
        <v>110</v>
      </c>
      <c r="C381" t="s">
        <v>26</v>
      </c>
      <c r="D381">
        <v>7.9521</v>
      </c>
      <c r="E381">
        <v>12.58</v>
      </c>
      <c r="F381">
        <v>9.199999999999999</v>
      </c>
      <c r="G381">
        <v>30.68</v>
      </c>
      <c r="H381">
        <v>0.44</v>
      </c>
      <c r="I381">
        <v>18</v>
      </c>
      <c r="J381">
        <v>220.74</v>
      </c>
      <c r="K381">
        <v>56.13</v>
      </c>
      <c r="L381">
        <v>5.5</v>
      </c>
      <c r="M381">
        <v>16</v>
      </c>
      <c r="N381">
        <v>49.12</v>
      </c>
      <c r="O381">
        <v>27459.27</v>
      </c>
      <c r="P381">
        <v>128.23</v>
      </c>
      <c r="Q381">
        <v>453.17</v>
      </c>
      <c r="R381">
        <v>46.35</v>
      </c>
      <c r="S381">
        <v>28.65</v>
      </c>
      <c r="T381">
        <v>8088.12</v>
      </c>
      <c r="U381">
        <v>0.62</v>
      </c>
      <c r="V381">
        <v>0.88</v>
      </c>
      <c r="W381">
        <v>0.11</v>
      </c>
      <c r="X381">
        <v>0.48</v>
      </c>
      <c r="Y381">
        <v>1</v>
      </c>
      <c r="Z381">
        <v>10</v>
      </c>
    </row>
    <row r="382" spans="1:26">
      <c r="A382">
        <v>19</v>
      </c>
      <c r="B382">
        <v>110</v>
      </c>
      <c r="C382" t="s">
        <v>26</v>
      </c>
      <c r="D382">
        <v>7.997</v>
      </c>
      <c r="E382">
        <v>12.5</v>
      </c>
      <c r="F382">
        <v>9.17</v>
      </c>
      <c r="G382">
        <v>32.38</v>
      </c>
      <c r="H382">
        <v>0.46</v>
      </c>
      <c r="I382">
        <v>17</v>
      </c>
      <c r="J382">
        <v>221.16</v>
      </c>
      <c r="K382">
        <v>56.13</v>
      </c>
      <c r="L382">
        <v>5.75</v>
      </c>
      <c r="M382">
        <v>15</v>
      </c>
      <c r="N382">
        <v>49.28</v>
      </c>
      <c r="O382">
        <v>27510.3</v>
      </c>
      <c r="P382">
        <v>127.38</v>
      </c>
      <c r="Q382">
        <v>453.19</v>
      </c>
      <c r="R382">
        <v>45.4</v>
      </c>
      <c r="S382">
        <v>28.65</v>
      </c>
      <c r="T382">
        <v>7618.78</v>
      </c>
      <c r="U382">
        <v>0.63</v>
      </c>
      <c r="V382">
        <v>0.89</v>
      </c>
      <c r="W382">
        <v>0.11</v>
      </c>
      <c r="X382">
        <v>0.45</v>
      </c>
      <c r="Y382">
        <v>1</v>
      </c>
      <c r="Z382">
        <v>10</v>
      </c>
    </row>
    <row r="383" spans="1:26">
      <c r="A383">
        <v>20</v>
      </c>
      <c r="B383">
        <v>110</v>
      </c>
      <c r="C383" t="s">
        <v>26</v>
      </c>
      <c r="D383">
        <v>7.9979</v>
      </c>
      <c r="E383">
        <v>12.5</v>
      </c>
      <c r="F383">
        <v>9.17</v>
      </c>
      <c r="G383">
        <v>32.37</v>
      </c>
      <c r="H383">
        <v>0.48</v>
      </c>
      <c r="I383">
        <v>17</v>
      </c>
      <c r="J383">
        <v>221.57</v>
      </c>
      <c r="K383">
        <v>56.13</v>
      </c>
      <c r="L383">
        <v>6</v>
      </c>
      <c r="M383">
        <v>15</v>
      </c>
      <c r="N383">
        <v>49.45</v>
      </c>
      <c r="O383">
        <v>27561.39</v>
      </c>
      <c r="P383">
        <v>127.06</v>
      </c>
      <c r="Q383">
        <v>453.2</v>
      </c>
      <c r="R383">
        <v>45.38</v>
      </c>
      <c r="S383">
        <v>28.65</v>
      </c>
      <c r="T383">
        <v>7607.52</v>
      </c>
      <c r="U383">
        <v>0.63</v>
      </c>
      <c r="V383">
        <v>0.89</v>
      </c>
      <c r="W383">
        <v>0.11</v>
      </c>
      <c r="X383">
        <v>0.45</v>
      </c>
      <c r="Y383">
        <v>1</v>
      </c>
      <c r="Z383">
        <v>10</v>
      </c>
    </row>
    <row r="384" spans="1:26">
      <c r="A384">
        <v>21</v>
      </c>
      <c r="B384">
        <v>110</v>
      </c>
      <c r="C384" t="s">
        <v>26</v>
      </c>
      <c r="D384">
        <v>8.0402</v>
      </c>
      <c r="E384">
        <v>12.44</v>
      </c>
      <c r="F384">
        <v>9.15</v>
      </c>
      <c r="G384">
        <v>34.31</v>
      </c>
      <c r="H384">
        <v>0.5</v>
      </c>
      <c r="I384">
        <v>16</v>
      </c>
      <c r="J384">
        <v>221.99</v>
      </c>
      <c r="K384">
        <v>56.13</v>
      </c>
      <c r="L384">
        <v>6.25</v>
      </c>
      <c r="M384">
        <v>14</v>
      </c>
      <c r="N384">
        <v>49.61</v>
      </c>
      <c r="O384">
        <v>27612.53</v>
      </c>
      <c r="P384">
        <v>126.22</v>
      </c>
      <c r="Q384">
        <v>453.19</v>
      </c>
      <c r="R384">
        <v>44.6</v>
      </c>
      <c r="S384">
        <v>28.65</v>
      </c>
      <c r="T384">
        <v>7222.55</v>
      </c>
      <c r="U384">
        <v>0.64</v>
      </c>
      <c r="V384">
        <v>0.89</v>
      </c>
      <c r="W384">
        <v>0.11</v>
      </c>
      <c r="X384">
        <v>0.43</v>
      </c>
      <c r="Y384">
        <v>1</v>
      </c>
      <c r="Z384">
        <v>10</v>
      </c>
    </row>
    <row r="385" spans="1:26">
      <c r="A385">
        <v>22</v>
      </c>
      <c r="B385">
        <v>110</v>
      </c>
      <c r="C385" t="s">
        <v>26</v>
      </c>
      <c r="D385">
        <v>8.0937</v>
      </c>
      <c r="E385">
        <v>12.36</v>
      </c>
      <c r="F385">
        <v>9.109999999999999</v>
      </c>
      <c r="G385">
        <v>36.44</v>
      </c>
      <c r="H385">
        <v>0.52</v>
      </c>
      <c r="I385">
        <v>15</v>
      </c>
      <c r="J385">
        <v>222.4</v>
      </c>
      <c r="K385">
        <v>56.13</v>
      </c>
      <c r="L385">
        <v>6.5</v>
      </c>
      <c r="M385">
        <v>13</v>
      </c>
      <c r="N385">
        <v>49.78</v>
      </c>
      <c r="O385">
        <v>27663.85</v>
      </c>
      <c r="P385">
        <v>125.1</v>
      </c>
      <c r="Q385">
        <v>453.17</v>
      </c>
      <c r="R385">
        <v>43.17</v>
      </c>
      <c r="S385">
        <v>28.65</v>
      </c>
      <c r="T385">
        <v>6514.7</v>
      </c>
      <c r="U385">
        <v>0.66</v>
      </c>
      <c r="V385">
        <v>0.89</v>
      </c>
      <c r="W385">
        <v>0.11</v>
      </c>
      <c r="X385">
        <v>0.39</v>
      </c>
      <c r="Y385">
        <v>1</v>
      </c>
      <c r="Z385">
        <v>10</v>
      </c>
    </row>
    <row r="386" spans="1:26">
      <c r="A386">
        <v>23</v>
      </c>
      <c r="B386">
        <v>110</v>
      </c>
      <c r="C386" t="s">
        <v>26</v>
      </c>
      <c r="D386">
        <v>8.108499999999999</v>
      </c>
      <c r="E386">
        <v>12.33</v>
      </c>
      <c r="F386">
        <v>9.09</v>
      </c>
      <c r="G386">
        <v>36.35</v>
      </c>
      <c r="H386">
        <v>0.54</v>
      </c>
      <c r="I386">
        <v>15</v>
      </c>
      <c r="J386">
        <v>222.82</v>
      </c>
      <c r="K386">
        <v>56.13</v>
      </c>
      <c r="L386">
        <v>6.75</v>
      </c>
      <c r="M386">
        <v>13</v>
      </c>
      <c r="N386">
        <v>49.94</v>
      </c>
      <c r="O386">
        <v>27715.11</v>
      </c>
      <c r="P386">
        <v>124.39</v>
      </c>
      <c r="Q386">
        <v>453.19</v>
      </c>
      <c r="R386">
        <v>42.3</v>
      </c>
      <c r="S386">
        <v>28.65</v>
      </c>
      <c r="T386">
        <v>6078.99</v>
      </c>
      <c r="U386">
        <v>0.68</v>
      </c>
      <c r="V386">
        <v>0.89</v>
      </c>
      <c r="W386">
        <v>0.11</v>
      </c>
      <c r="X386">
        <v>0.37</v>
      </c>
      <c r="Y386">
        <v>1</v>
      </c>
      <c r="Z386">
        <v>10</v>
      </c>
    </row>
    <row r="387" spans="1:26">
      <c r="A387">
        <v>24</v>
      </c>
      <c r="B387">
        <v>110</v>
      </c>
      <c r="C387" t="s">
        <v>26</v>
      </c>
      <c r="D387">
        <v>8.1928</v>
      </c>
      <c r="E387">
        <v>12.21</v>
      </c>
      <c r="F387">
        <v>9</v>
      </c>
      <c r="G387">
        <v>38.58</v>
      </c>
      <c r="H387">
        <v>0.5600000000000001</v>
      </c>
      <c r="I387">
        <v>14</v>
      </c>
      <c r="J387">
        <v>223.23</v>
      </c>
      <c r="K387">
        <v>56.13</v>
      </c>
      <c r="L387">
        <v>7</v>
      </c>
      <c r="M387">
        <v>12</v>
      </c>
      <c r="N387">
        <v>50.11</v>
      </c>
      <c r="O387">
        <v>27766.43</v>
      </c>
      <c r="P387">
        <v>123.04</v>
      </c>
      <c r="Q387">
        <v>453.17</v>
      </c>
      <c r="R387">
        <v>39.7</v>
      </c>
      <c r="S387">
        <v>28.65</v>
      </c>
      <c r="T387">
        <v>4782.57</v>
      </c>
      <c r="U387">
        <v>0.72</v>
      </c>
      <c r="V387">
        <v>0.9</v>
      </c>
      <c r="W387">
        <v>0.1</v>
      </c>
      <c r="X387">
        <v>0.28</v>
      </c>
      <c r="Y387">
        <v>1</v>
      </c>
      <c r="Z387">
        <v>10</v>
      </c>
    </row>
    <row r="388" spans="1:26">
      <c r="A388">
        <v>25</v>
      </c>
      <c r="B388">
        <v>110</v>
      </c>
      <c r="C388" t="s">
        <v>26</v>
      </c>
      <c r="D388">
        <v>8.0968</v>
      </c>
      <c r="E388">
        <v>12.35</v>
      </c>
      <c r="F388">
        <v>9.15</v>
      </c>
      <c r="G388">
        <v>39.2</v>
      </c>
      <c r="H388">
        <v>0.58</v>
      </c>
      <c r="I388">
        <v>14</v>
      </c>
      <c r="J388">
        <v>223.65</v>
      </c>
      <c r="K388">
        <v>56.13</v>
      </c>
      <c r="L388">
        <v>7.25</v>
      </c>
      <c r="M388">
        <v>12</v>
      </c>
      <c r="N388">
        <v>50.27</v>
      </c>
      <c r="O388">
        <v>27817.81</v>
      </c>
      <c r="P388">
        <v>124.9</v>
      </c>
      <c r="Q388">
        <v>453.21</v>
      </c>
      <c r="R388">
        <v>44.96</v>
      </c>
      <c r="S388">
        <v>28.65</v>
      </c>
      <c r="T388">
        <v>7417.34</v>
      </c>
      <c r="U388">
        <v>0.64</v>
      </c>
      <c r="V388">
        <v>0.89</v>
      </c>
      <c r="W388">
        <v>0.1</v>
      </c>
      <c r="X388">
        <v>0.43</v>
      </c>
      <c r="Y388">
        <v>1</v>
      </c>
      <c r="Z388">
        <v>10</v>
      </c>
    </row>
    <row r="389" spans="1:26">
      <c r="A389">
        <v>26</v>
      </c>
      <c r="B389">
        <v>110</v>
      </c>
      <c r="C389" t="s">
        <v>26</v>
      </c>
      <c r="D389">
        <v>8.177199999999999</v>
      </c>
      <c r="E389">
        <v>12.23</v>
      </c>
      <c r="F389">
        <v>9.07</v>
      </c>
      <c r="G389">
        <v>41.85</v>
      </c>
      <c r="H389">
        <v>0.59</v>
      </c>
      <c r="I389">
        <v>13</v>
      </c>
      <c r="J389">
        <v>224.07</v>
      </c>
      <c r="K389">
        <v>56.13</v>
      </c>
      <c r="L389">
        <v>7.5</v>
      </c>
      <c r="M389">
        <v>11</v>
      </c>
      <c r="N389">
        <v>50.44</v>
      </c>
      <c r="O389">
        <v>27869.24</v>
      </c>
      <c r="P389">
        <v>123.49</v>
      </c>
      <c r="Q389">
        <v>453.17</v>
      </c>
      <c r="R389">
        <v>42.08</v>
      </c>
      <c r="S389">
        <v>28.65</v>
      </c>
      <c r="T389">
        <v>5979.51</v>
      </c>
      <c r="U389">
        <v>0.68</v>
      </c>
      <c r="V389">
        <v>0.9</v>
      </c>
      <c r="W389">
        <v>0.1</v>
      </c>
      <c r="X389">
        <v>0.35</v>
      </c>
      <c r="Y389">
        <v>1</v>
      </c>
      <c r="Z389">
        <v>10</v>
      </c>
    </row>
    <row r="390" spans="1:26">
      <c r="A390">
        <v>27</v>
      </c>
      <c r="B390">
        <v>110</v>
      </c>
      <c r="C390" t="s">
        <v>26</v>
      </c>
      <c r="D390">
        <v>8.1759</v>
      </c>
      <c r="E390">
        <v>12.23</v>
      </c>
      <c r="F390">
        <v>9.07</v>
      </c>
      <c r="G390">
        <v>41.86</v>
      </c>
      <c r="H390">
        <v>0.61</v>
      </c>
      <c r="I390">
        <v>13</v>
      </c>
      <c r="J390">
        <v>224.49</v>
      </c>
      <c r="K390">
        <v>56.13</v>
      </c>
      <c r="L390">
        <v>7.75</v>
      </c>
      <c r="M390">
        <v>11</v>
      </c>
      <c r="N390">
        <v>50.61</v>
      </c>
      <c r="O390">
        <v>27920.73</v>
      </c>
      <c r="P390">
        <v>122.96</v>
      </c>
      <c r="Q390">
        <v>453.17</v>
      </c>
      <c r="R390">
        <v>42.11</v>
      </c>
      <c r="S390">
        <v>28.65</v>
      </c>
      <c r="T390">
        <v>5997.02</v>
      </c>
      <c r="U390">
        <v>0.68</v>
      </c>
      <c r="V390">
        <v>0.9</v>
      </c>
      <c r="W390">
        <v>0.1</v>
      </c>
      <c r="X390">
        <v>0.35</v>
      </c>
      <c r="Y390">
        <v>1</v>
      </c>
      <c r="Z390">
        <v>10</v>
      </c>
    </row>
    <row r="391" spans="1:26">
      <c r="A391">
        <v>28</v>
      </c>
      <c r="B391">
        <v>110</v>
      </c>
      <c r="C391" t="s">
        <v>26</v>
      </c>
      <c r="D391">
        <v>8.229900000000001</v>
      </c>
      <c r="E391">
        <v>12.15</v>
      </c>
      <c r="F391">
        <v>9.029999999999999</v>
      </c>
      <c r="G391">
        <v>45.16</v>
      </c>
      <c r="H391">
        <v>0.63</v>
      </c>
      <c r="I391">
        <v>12</v>
      </c>
      <c r="J391">
        <v>224.9</v>
      </c>
      <c r="K391">
        <v>56.13</v>
      </c>
      <c r="L391">
        <v>8</v>
      </c>
      <c r="M391">
        <v>10</v>
      </c>
      <c r="N391">
        <v>50.78</v>
      </c>
      <c r="O391">
        <v>27972.28</v>
      </c>
      <c r="P391">
        <v>121.8</v>
      </c>
      <c r="Q391">
        <v>453.18</v>
      </c>
      <c r="R391">
        <v>40.74</v>
      </c>
      <c r="S391">
        <v>28.65</v>
      </c>
      <c r="T391">
        <v>5312.71</v>
      </c>
      <c r="U391">
        <v>0.7</v>
      </c>
      <c r="V391">
        <v>0.9</v>
      </c>
      <c r="W391">
        <v>0.1</v>
      </c>
      <c r="X391">
        <v>0.31</v>
      </c>
      <c r="Y391">
        <v>1</v>
      </c>
      <c r="Z391">
        <v>10</v>
      </c>
    </row>
    <row r="392" spans="1:26">
      <c r="A392">
        <v>29</v>
      </c>
      <c r="B392">
        <v>110</v>
      </c>
      <c r="C392" t="s">
        <v>26</v>
      </c>
      <c r="D392">
        <v>8.225199999999999</v>
      </c>
      <c r="E392">
        <v>12.16</v>
      </c>
      <c r="F392">
        <v>9.039999999999999</v>
      </c>
      <c r="G392">
        <v>45.19</v>
      </c>
      <c r="H392">
        <v>0.65</v>
      </c>
      <c r="I392">
        <v>12</v>
      </c>
      <c r="J392">
        <v>225.32</v>
      </c>
      <c r="K392">
        <v>56.13</v>
      </c>
      <c r="L392">
        <v>8.25</v>
      </c>
      <c r="M392">
        <v>10</v>
      </c>
      <c r="N392">
        <v>50.95</v>
      </c>
      <c r="O392">
        <v>28023.89</v>
      </c>
      <c r="P392">
        <v>121.83</v>
      </c>
      <c r="Q392">
        <v>453.17</v>
      </c>
      <c r="R392">
        <v>41.08</v>
      </c>
      <c r="S392">
        <v>28.65</v>
      </c>
      <c r="T392">
        <v>5486.02</v>
      </c>
      <c r="U392">
        <v>0.7</v>
      </c>
      <c r="V392">
        <v>0.9</v>
      </c>
      <c r="W392">
        <v>0.1</v>
      </c>
      <c r="X392">
        <v>0.32</v>
      </c>
      <c r="Y392">
        <v>1</v>
      </c>
      <c r="Z392">
        <v>10</v>
      </c>
    </row>
    <row r="393" spans="1:26">
      <c r="A393">
        <v>30</v>
      </c>
      <c r="B393">
        <v>110</v>
      </c>
      <c r="C393" t="s">
        <v>26</v>
      </c>
      <c r="D393">
        <v>8.2194</v>
      </c>
      <c r="E393">
        <v>12.17</v>
      </c>
      <c r="F393">
        <v>9.050000000000001</v>
      </c>
      <c r="G393">
        <v>45.23</v>
      </c>
      <c r="H393">
        <v>0.67</v>
      </c>
      <c r="I393">
        <v>12</v>
      </c>
      <c r="J393">
        <v>225.74</v>
      </c>
      <c r="K393">
        <v>56.13</v>
      </c>
      <c r="L393">
        <v>8.5</v>
      </c>
      <c r="M393">
        <v>10</v>
      </c>
      <c r="N393">
        <v>51.11</v>
      </c>
      <c r="O393">
        <v>28075.56</v>
      </c>
      <c r="P393">
        <v>121.21</v>
      </c>
      <c r="Q393">
        <v>453.23</v>
      </c>
      <c r="R393">
        <v>41.26</v>
      </c>
      <c r="S393">
        <v>28.65</v>
      </c>
      <c r="T393">
        <v>5574</v>
      </c>
      <c r="U393">
        <v>0.6899999999999999</v>
      </c>
      <c r="V393">
        <v>0.9</v>
      </c>
      <c r="W393">
        <v>0.1</v>
      </c>
      <c r="X393">
        <v>0.33</v>
      </c>
      <c r="Y393">
        <v>1</v>
      </c>
      <c r="Z393">
        <v>10</v>
      </c>
    </row>
    <row r="394" spans="1:26">
      <c r="A394">
        <v>31</v>
      </c>
      <c r="B394">
        <v>110</v>
      </c>
      <c r="C394" t="s">
        <v>26</v>
      </c>
      <c r="D394">
        <v>8.2797</v>
      </c>
      <c r="E394">
        <v>12.08</v>
      </c>
      <c r="F394">
        <v>9</v>
      </c>
      <c r="G394">
        <v>49.09</v>
      </c>
      <c r="H394">
        <v>0.6899999999999999</v>
      </c>
      <c r="I394">
        <v>11</v>
      </c>
      <c r="J394">
        <v>226.16</v>
      </c>
      <c r="K394">
        <v>56.13</v>
      </c>
      <c r="L394">
        <v>8.75</v>
      </c>
      <c r="M394">
        <v>9</v>
      </c>
      <c r="N394">
        <v>51.28</v>
      </c>
      <c r="O394">
        <v>28127.29</v>
      </c>
      <c r="P394">
        <v>120.24</v>
      </c>
      <c r="Q394">
        <v>453.17</v>
      </c>
      <c r="R394">
        <v>39.77</v>
      </c>
      <c r="S394">
        <v>28.65</v>
      </c>
      <c r="T394">
        <v>4834.17</v>
      </c>
      <c r="U394">
        <v>0.72</v>
      </c>
      <c r="V394">
        <v>0.9</v>
      </c>
      <c r="W394">
        <v>0.1</v>
      </c>
      <c r="X394">
        <v>0.28</v>
      </c>
      <c r="Y394">
        <v>1</v>
      </c>
      <c r="Z394">
        <v>10</v>
      </c>
    </row>
    <row r="395" spans="1:26">
      <c r="A395">
        <v>32</v>
      </c>
      <c r="B395">
        <v>110</v>
      </c>
      <c r="C395" t="s">
        <v>26</v>
      </c>
      <c r="D395">
        <v>8.2776</v>
      </c>
      <c r="E395">
        <v>12.08</v>
      </c>
      <c r="F395">
        <v>9</v>
      </c>
      <c r="G395">
        <v>49.11</v>
      </c>
      <c r="H395">
        <v>0.71</v>
      </c>
      <c r="I395">
        <v>11</v>
      </c>
      <c r="J395">
        <v>226.58</v>
      </c>
      <c r="K395">
        <v>56.13</v>
      </c>
      <c r="L395">
        <v>9</v>
      </c>
      <c r="M395">
        <v>9</v>
      </c>
      <c r="N395">
        <v>51.45</v>
      </c>
      <c r="O395">
        <v>28179.08</v>
      </c>
      <c r="P395">
        <v>120.18</v>
      </c>
      <c r="Q395">
        <v>453.2</v>
      </c>
      <c r="R395">
        <v>39.76</v>
      </c>
      <c r="S395">
        <v>28.65</v>
      </c>
      <c r="T395">
        <v>4829.29</v>
      </c>
      <c r="U395">
        <v>0.72</v>
      </c>
      <c r="V395">
        <v>0.9</v>
      </c>
      <c r="W395">
        <v>0.1</v>
      </c>
      <c r="X395">
        <v>0.28</v>
      </c>
      <c r="Y395">
        <v>1</v>
      </c>
      <c r="Z395">
        <v>10</v>
      </c>
    </row>
    <row r="396" spans="1:26">
      <c r="A396">
        <v>33</v>
      </c>
      <c r="B396">
        <v>110</v>
      </c>
      <c r="C396" t="s">
        <v>26</v>
      </c>
      <c r="D396">
        <v>8.2713</v>
      </c>
      <c r="E396">
        <v>12.09</v>
      </c>
      <c r="F396">
        <v>9.01</v>
      </c>
      <c r="G396">
        <v>49.16</v>
      </c>
      <c r="H396">
        <v>0.72</v>
      </c>
      <c r="I396">
        <v>11</v>
      </c>
      <c r="J396">
        <v>227</v>
      </c>
      <c r="K396">
        <v>56.13</v>
      </c>
      <c r="L396">
        <v>9.25</v>
      </c>
      <c r="M396">
        <v>9</v>
      </c>
      <c r="N396">
        <v>51.62</v>
      </c>
      <c r="O396">
        <v>28230.92</v>
      </c>
      <c r="P396">
        <v>119.56</v>
      </c>
      <c r="Q396">
        <v>453.17</v>
      </c>
      <c r="R396">
        <v>40.22</v>
      </c>
      <c r="S396">
        <v>28.65</v>
      </c>
      <c r="T396">
        <v>5062.41</v>
      </c>
      <c r="U396">
        <v>0.71</v>
      </c>
      <c r="V396">
        <v>0.9</v>
      </c>
      <c r="W396">
        <v>0.1</v>
      </c>
      <c r="X396">
        <v>0.29</v>
      </c>
      <c r="Y396">
        <v>1</v>
      </c>
      <c r="Z396">
        <v>10</v>
      </c>
    </row>
    <row r="397" spans="1:26">
      <c r="A397">
        <v>34</v>
      </c>
      <c r="B397">
        <v>110</v>
      </c>
      <c r="C397" t="s">
        <v>26</v>
      </c>
      <c r="D397">
        <v>8.3285</v>
      </c>
      <c r="E397">
        <v>12.01</v>
      </c>
      <c r="F397">
        <v>8.970000000000001</v>
      </c>
      <c r="G397">
        <v>53.83</v>
      </c>
      <c r="H397">
        <v>0.74</v>
      </c>
      <c r="I397">
        <v>10</v>
      </c>
      <c r="J397">
        <v>227.42</v>
      </c>
      <c r="K397">
        <v>56.13</v>
      </c>
      <c r="L397">
        <v>9.5</v>
      </c>
      <c r="M397">
        <v>8</v>
      </c>
      <c r="N397">
        <v>51.8</v>
      </c>
      <c r="O397">
        <v>28282.83</v>
      </c>
      <c r="P397">
        <v>118.54</v>
      </c>
      <c r="Q397">
        <v>453.22</v>
      </c>
      <c r="R397">
        <v>38.77</v>
      </c>
      <c r="S397">
        <v>28.65</v>
      </c>
      <c r="T397">
        <v>4341.41</v>
      </c>
      <c r="U397">
        <v>0.74</v>
      </c>
      <c r="V397">
        <v>0.91</v>
      </c>
      <c r="W397">
        <v>0.1</v>
      </c>
      <c r="X397">
        <v>0.25</v>
      </c>
      <c r="Y397">
        <v>1</v>
      </c>
      <c r="Z397">
        <v>10</v>
      </c>
    </row>
    <row r="398" spans="1:26">
      <c r="A398">
        <v>35</v>
      </c>
      <c r="B398">
        <v>110</v>
      </c>
      <c r="C398" t="s">
        <v>26</v>
      </c>
      <c r="D398">
        <v>8.347799999999999</v>
      </c>
      <c r="E398">
        <v>11.98</v>
      </c>
      <c r="F398">
        <v>8.94</v>
      </c>
      <c r="G398">
        <v>53.66</v>
      </c>
      <c r="H398">
        <v>0.76</v>
      </c>
      <c r="I398">
        <v>10</v>
      </c>
      <c r="J398">
        <v>227.84</v>
      </c>
      <c r="K398">
        <v>56.13</v>
      </c>
      <c r="L398">
        <v>9.75</v>
      </c>
      <c r="M398">
        <v>8</v>
      </c>
      <c r="N398">
        <v>51.97</v>
      </c>
      <c r="O398">
        <v>28334.8</v>
      </c>
      <c r="P398">
        <v>117.94</v>
      </c>
      <c r="Q398">
        <v>453.19</v>
      </c>
      <c r="R398">
        <v>37.72</v>
      </c>
      <c r="S398">
        <v>28.65</v>
      </c>
      <c r="T398">
        <v>3817.3</v>
      </c>
      <c r="U398">
        <v>0.76</v>
      </c>
      <c r="V398">
        <v>0.91</v>
      </c>
      <c r="W398">
        <v>0.1</v>
      </c>
      <c r="X398">
        <v>0.22</v>
      </c>
      <c r="Y398">
        <v>1</v>
      </c>
      <c r="Z398">
        <v>10</v>
      </c>
    </row>
    <row r="399" spans="1:26">
      <c r="A399">
        <v>36</v>
      </c>
      <c r="B399">
        <v>110</v>
      </c>
      <c r="C399" t="s">
        <v>26</v>
      </c>
      <c r="D399">
        <v>8.3614</v>
      </c>
      <c r="E399">
        <v>11.96</v>
      </c>
      <c r="F399">
        <v>8.92</v>
      </c>
      <c r="G399">
        <v>53.55</v>
      </c>
      <c r="H399">
        <v>0.78</v>
      </c>
      <c r="I399">
        <v>10</v>
      </c>
      <c r="J399">
        <v>228.27</v>
      </c>
      <c r="K399">
        <v>56.13</v>
      </c>
      <c r="L399">
        <v>10</v>
      </c>
      <c r="M399">
        <v>8</v>
      </c>
      <c r="N399">
        <v>52.14</v>
      </c>
      <c r="O399">
        <v>28386.82</v>
      </c>
      <c r="P399">
        <v>117.09</v>
      </c>
      <c r="Q399">
        <v>453.17</v>
      </c>
      <c r="R399">
        <v>37.3</v>
      </c>
      <c r="S399">
        <v>28.65</v>
      </c>
      <c r="T399">
        <v>3604.43</v>
      </c>
      <c r="U399">
        <v>0.77</v>
      </c>
      <c r="V399">
        <v>0.91</v>
      </c>
      <c r="W399">
        <v>0.09</v>
      </c>
      <c r="X399">
        <v>0.2</v>
      </c>
      <c r="Y399">
        <v>1</v>
      </c>
      <c r="Z399">
        <v>10</v>
      </c>
    </row>
    <row r="400" spans="1:26">
      <c r="A400">
        <v>37</v>
      </c>
      <c r="B400">
        <v>110</v>
      </c>
      <c r="C400" t="s">
        <v>26</v>
      </c>
      <c r="D400">
        <v>8.2942</v>
      </c>
      <c r="E400">
        <v>12.06</v>
      </c>
      <c r="F400">
        <v>9.02</v>
      </c>
      <c r="G400">
        <v>54.13</v>
      </c>
      <c r="H400">
        <v>0.8</v>
      </c>
      <c r="I400">
        <v>10</v>
      </c>
      <c r="J400">
        <v>228.69</v>
      </c>
      <c r="K400">
        <v>56.13</v>
      </c>
      <c r="L400">
        <v>10.25</v>
      </c>
      <c r="M400">
        <v>8</v>
      </c>
      <c r="N400">
        <v>52.31</v>
      </c>
      <c r="O400">
        <v>28438.91</v>
      </c>
      <c r="P400">
        <v>117.78</v>
      </c>
      <c r="Q400">
        <v>453.19</v>
      </c>
      <c r="R400">
        <v>40.58</v>
      </c>
      <c r="S400">
        <v>28.65</v>
      </c>
      <c r="T400">
        <v>5246.28</v>
      </c>
      <c r="U400">
        <v>0.71</v>
      </c>
      <c r="V400">
        <v>0.9</v>
      </c>
      <c r="W400">
        <v>0.1</v>
      </c>
      <c r="X400">
        <v>0.3</v>
      </c>
      <c r="Y400">
        <v>1</v>
      </c>
      <c r="Z400">
        <v>10</v>
      </c>
    </row>
    <row r="401" spans="1:26">
      <c r="A401">
        <v>38</v>
      </c>
      <c r="B401">
        <v>110</v>
      </c>
      <c r="C401" t="s">
        <v>26</v>
      </c>
      <c r="D401">
        <v>8.379099999999999</v>
      </c>
      <c r="E401">
        <v>11.93</v>
      </c>
      <c r="F401">
        <v>8.94</v>
      </c>
      <c r="G401">
        <v>59.61</v>
      </c>
      <c r="H401">
        <v>0.8100000000000001</v>
      </c>
      <c r="I401">
        <v>9</v>
      </c>
      <c r="J401">
        <v>229.11</v>
      </c>
      <c r="K401">
        <v>56.13</v>
      </c>
      <c r="L401">
        <v>10.5</v>
      </c>
      <c r="M401">
        <v>7</v>
      </c>
      <c r="N401">
        <v>52.48</v>
      </c>
      <c r="O401">
        <v>28491.06</v>
      </c>
      <c r="P401">
        <v>116.16</v>
      </c>
      <c r="Q401">
        <v>453.17</v>
      </c>
      <c r="R401">
        <v>37.85</v>
      </c>
      <c r="S401">
        <v>28.65</v>
      </c>
      <c r="T401">
        <v>3886.43</v>
      </c>
      <c r="U401">
        <v>0.76</v>
      </c>
      <c r="V401">
        <v>0.91</v>
      </c>
      <c r="W401">
        <v>0.09</v>
      </c>
      <c r="X401">
        <v>0.22</v>
      </c>
      <c r="Y401">
        <v>1</v>
      </c>
      <c r="Z401">
        <v>10</v>
      </c>
    </row>
    <row r="402" spans="1:26">
      <c r="A402">
        <v>39</v>
      </c>
      <c r="B402">
        <v>110</v>
      </c>
      <c r="C402" t="s">
        <v>26</v>
      </c>
      <c r="D402">
        <v>8.3713</v>
      </c>
      <c r="E402">
        <v>11.95</v>
      </c>
      <c r="F402">
        <v>8.949999999999999</v>
      </c>
      <c r="G402">
        <v>59.69</v>
      </c>
      <c r="H402">
        <v>0.83</v>
      </c>
      <c r="I402">
        <v>9</v>
      </c>
      <c r="J402">
        <v>229.53</v>
      </c>
      <c r="K402">
        <v>56.13</v>
      </c>
      <c r="L402">
        <v>10.75</v>
      </c>
      <c r="M402">
        <v>7</v>
      </c>
      <c r="N402">
        <v>52.66</v>
      </c>
      <c r="O402">
        <v>28543.27</v>
      </c>
      <c r="P402">
        <v>116.01</v>
      </c>
      <c r="Q402">
        <v>453.17</v>
      </c>
      <c r="R402">
        <v>38.2</v>
      </c>
      <c r="S402">
        <v>28.65</v>
      </c>
      <c r="T402">
        <v>4059.33</v>
      </c>
      <c r="U402">
        <v>0.75</v>
      </c>
      <c r="V402">
        <v>0.91</v>
      </c>
      <c r="W402">
        <v>0.1</v>
      </c>
      <c r="X402">
        <v>0.23</v>
      </c>
      <c r="Y402">
        <v>1</v>
      </c>
      <c r="Z402">
        <v>10</v>
      </c>
    </row>
    <row r="403" spans="1:26">
      <c r="A403">
        <v>40</v>
      </c>
      <c r="B403">
        <v>110</v>
      </c>
      <c r="C403" t="s">
        <v>26</v>
      </c>
      <c r="D403">
        <v>8.372299999999999</v>
      </c>
      <c r="E403">
        <v>11.94</v>
      </c>
      <c r="F403">
        <v>8.949999999999999</v>
      </c>
      <c r="G403">
        <v>59.68</v>
      </c>
      <c r="H403">
        <v>0.85</v>
      </c>
      <c r="I403">
        <v>9</v>
      </c>
      <c r="J403">
        <v>229.96</v>
      </c>
      <c r="K403">
        <v>56.13</v>
      </c>
      <c r="L403">
        <v>11</v>
      </c>
      <c r="M403">
        <v>7</v>
      </c>
      <c r="N403">
        <v>52.83</v>
      </c>
      <c r="O403">
        <v>28595.54</v>
      </c>
      <c r="P403">
        <v>116.34</v>
      </c>
      <c r="Q403">
        <v>453.17</v>
      </c>
      <c r="R403">
        <v>38.22</v>
      </c>
      <c r="S403">
        <v>28.65</v>
      </c>
      <c r="T403">
        <v>4068.23</v>
      </c>
      <c r="U403">
        <v>0.75</v>
      </c>
      <c r="V403">
        <v>0.91</v>
      </c>
      <c r="W403">
        <v>0.09</v>
      </c>
      <c r="X403">
        <v>0.23</v>
      </c>
      <c r="Y403">
        <v>1</v>
      </c>
      <c r="Z403">
        <v>10</v>
      </c>
    </row>
    <row r="404" spans="1:26">
      <c r="A404">
        <v>41</v>
      </c>
      <c r="B404">
        <v>110</v>
      </c>
      <c r="C404" t="s">
        <v>26</v>
      </c>
      <c r="D404">
        <v>8.3727</v>
      </c>
      <c r="E404">
        <v>11.94</v>
      </c>
      <c r="F404">
        <v>8.949999999999999</v>
      </c>
      <c r="G404">
        <v>59.67</v>
      </c>
      <c r="H404">
        <v>0.87</v>
      </c>
      <c r="I404">
        <v>9</v>
      </c>
      <c r="J404">
        <v>230.38</v>
      </c>
      <c r="K404">
        <v>56.13</v>
      </c>
      <c r="L404">
        <v>11.25</v>
      </c>
      <c r="M404">
        <v>7</v>
      </c>
      <c r="N404">
        <v>53</v>
      </c>
      <c r="O404">
        <v>28647.87</v>
      </c>
      <c r="P404">
        <v>115.71</v>
      </c>
      <c r="Q404">
        <v>453.17</v>
      </c>
      <c r="R404">
        <v>38.15</v>
      </c>
      <c r="S404">
        <v>28.65</v>
      </c>
      <c r="T404">
        <v>4033.02</v>
      </c>
      <c r="U404">
        <v>0.75</v>
      </c>
      <c r="V404">
        <v>0.91</v>
      </c>
      <c r="W404">
        <v>0.1</v>
      </c>
      <c r="X404">
        <v>0.23</v>
      </c>
      <c r="Y404">
        <v>1</v>
      </c>
      <c r="Z404">
        <v>10</v>
      </c>
    </row>
    <row r="405" spans="1:26">
      <c r="A405">
        <v>42</v>
      </c>
      <c r="B405">
        <v>110</v>
      </c>
      <c r="C405" t="s">
        <v>26</v>
      </c>
      <c r="D405">
        <v>8.368</v>
      </c>
      <c r="E405">
        <v>11.95</v>
      </c>
      <c r="F405">
        <v>8.960000000000001</v>
      </c>
      <c r="G405">
        <v>59.72</v>
      </c>
      <c r="H405">
        <v>0.89</v>
      </c>
      <c r="I405">
        <v>9</v>
      </c>
      <c r="J405">
        <v>230.81</v>
      </c>
      <c r="K405">
        <v>56.13</v>
      </c>
      <c r="L405">
        <v>11.5</v>
      </c>
      <c r="M405">
        <v>7</v>
      </c>
      <c r="N405">
        <v>53.18</v>
      </c>
      <c r="O405">
        <v>28700.26</v>
      </c>
      <c r="P405">
        <v>115.44</v>
      </c>
      <c r="Q405">
        <v>453.18</v>
      </c>
      <c r="R405">
        <v>38.33</v>
      </c>
      <c r="S405">
        <v>28.65</v>
      </c>
      <c r="T405">
        <v>4125.28</v>
      </c>
      <c r="U405">
        <v>0.75</v>
      </c>
      <c r="V405">
        <v>0.91</v>
      </c>
      <c r="W405">
        <v>0.1</v>
      </c>
      <c r="X405">
        <v>0.24</v>
      </c>
      <c r="Y405">
        <v>1</v>
      </c>
      <c r="Z405">
        <v>10</v>
      </c>
    </row>
    <row r="406" spans="1:26">
      <c r="A406">
        <v>43</v>
      </c>
      <c r="B406">
        <v>110</v>
      </c>
      <c r="C406" t="s">
        <v>26</v>
      </c>
      <c r="D406">
        <v>8.432700000000001</v>
      </c>
      <c r="E406">
        <v>11.86</v>
      </c>
      <c r="F406">
        <v>8.91</v>
      </c>
      <c r="G406">
        <v>66.81</v>
      </c>
      <c r="H406">
        <v>0.9</v>
      </c>
      <c r="I406">
        <v>8</v>
      </c>
      <c r="J406">
        <v>231.23</v>
      </c>
      <c r="K406">
        <v>56.13</v>
      </c>
      <c r="L406">
        <v>11.75</v>
      </c>
      <c r="M406">
        <v>6</v>
      </c>
      <c r="N406">
        <v>53.36</v>
      </c>
      <c r="O406">
        <v>28752.71</v>
      </c>
      <c r="P406">
        <v>113.77</v>
      </c>
      <c r="Q406">
        <v>453.17</v>
      </c>
      <c r="R406">
        <v>36.64</v>
      </c>
      <c r="S406">
        <v>28.65</v>
      </c>
      <c r="T406">
        <v>3285.2</v>
      </c>
      <c r="U406">
        <v>0.78</v>
      </c>
      <c r="V406">
        <v>0.91</v>
      </c>
      <c r="W406">
        <v>0.09</v>
      </c>
      <c r="X406">
        <v>0.19</v>
      </c>
      <c r="Y406">
        <v>1</v>
      </c>
      <c r="Z406">
        <v>10</v>
      </c>
    </row>
    <row r="407" spans="1:26">
      <c r="A407">
        <v>44</v>
      </c>
      <c r="B407">
        <v>110</v>
      </c>
      <c r="C407" t="s">
        <v>26</v>
      </c>
      <c r="D407">
        <v>8.424799999999999</v>
      </c>
      <c r="E407">
        <v>11.87</v>
      </c>
      <c r="F407">
        <v>8.92</v>
      </c>
      <c r="G407">
        <v>66.89</v>
      </c>
      <c r="H407">
        <v>0.92</v>
      </c>
      <c r="I407">
        <v>8</v>
      </c>
      <c r="J407">
        <v>231.66</v>
      </c>
      <c r="K407">
        <v>56.13</v>
      </c>
      <c r="L407">
        <v>12</v>
      </c>
      <c r="M407">
        <v>6</v>
      </c>
      <c r="N407">
        <v>53.53</v>
      </c>
      <c r="O407">
        <v>28805.23</v>
      </c>
      <c r="P407">
        <v>113.72</v>
      </c>
      <c r="Q407">
        <v>453.17</v>
      </c>
      <c r="R407">
        <v>37.13</v>
      </c>
      <c r="S407">
        <v>28.65</v>
      </c>
      <c r="T407">
        <v>3528.07</v>
      </c>
      <c r="U407">
        <v>0.77</v>
      </c>
      <c r="V407">
        <v>0.91</v>
      </c>
      <c r="W407">
        <v>0.09</v>
      </c>
      <c r="X407">
        <v>0.2</v>
      </c>
      <c r="Y407">
        <v>1</v>
      </c>
      <c r="Z407">
        <v>10</v>
      </c>
    </row>
    <row r="408" spans="1:26">
      <c r="A408">
        <v>45</v>
      </c>
      <c r="B408">
        <v>110</v>
      </c>
      <c r="C408" t="s">
        <v>26</v>
      </c>
      <c r="D408">
        <v>8.4305</v>
      </c>
      <c r="E408">
        <v>11.86</v>
      </c>
      <c r="F408">
        <v>8.91</v>
      </c>
      <c r="G408">
        <v>66.83</v>
      </c>
      <c r="H408">
        <v>0.9399999999999999</v>
      </c>
      <c r="I408">
        <v>8</v>
      </c>
      <c r="J408">
        <v>232.08</v>
      </c>
      <c r="K408">
        <v>56.13</v>
      </c>
      <c r="L408">
        <v>12.25</v>
      </c>
      <c r="M408">
        <v>6</v>
      </c>
      <c r="N408">
        <v>53.71</v>
      </c>
      <c r="O408">
        <v>28857.81</v>
      </c>
      <c r="P408">
        <v>113.29</v>
      </c>
      <c r="Q408">
        <v>453.17</v>
      </c>
      <c r="R408">
        <v>36.74</v>
      </c>
      <c r="S408">
        <v>28.65</v>
      </c>
      <c r="T408">
        <v>3336.71</v>
      </c>
      <c r="U408">
        <v>0.78</v>
      </c>
      <c r="V408">
        <v>0.91</v>
      </c>
      <c r="W408">
        <v>0.1</v>
      </c>
      <c r="X408">
        <v>0.19</v>
      </c>
      <c r="Y408">
        <v>1</v>
      </c>
      <c r="Z408">
        <v>10</v>
      </c>
    </row>
    <row r="409" spans="1:26">
      <c r="A409">
        <v>46</v>
      </c>
      <c r="B409">
        <v>110</v>
      </c>
      <c r="C409" t="s">
        <v>26</v>
      </c>
      <c r="D409">
        <v>8.4465</v>
      </c>
      <c r="E409">
        <v>11.84</v>
      </c>
      <c r="F409">
        <v>8.890000000000001</v>
      </c>
      <c r="G409">
        <v>66.66</v>
      </c>
      <c r="H409">
        <v>0.96</v>
      </c>
      <c r="I409">
        <v>8</v>
      </c>
      <c r="J409">
        <v>232.51</v>
      </c>
      <c r="K409">
        <v>56.13</v>
      </c>
      <c r="L409">
        <v>12.5</v>
      </c>
      <c r="M409">
        <v>6</v>
      </c>
      <c r="N409">
        <v>53.88</v>
      </c>
      <c r="O409">
        <v>28910.45</v>
      </c>
      <c r="P409">
        <v>112.44</v>
      </c>
      <c r="Q409">
        <v>453.17</v>
      </c>
      <c r="R409">
        <v>35.87</v>
      </c>
      <c r="S409">
        <v>28.65</v>
      </c>
      <c r="T409">
        <v>2900.84</v>
      </c>
      <c r="U409">
        <v>0.8</v>
      </c>
      <c r="V409">
        <v>0.91</v>
      </c>
      <c r="W409">
        <v>0.1</v>
      </c>
      <c r="X409">
        <v>0.17</v>
      </c>
      <c r="Y409">
        <v>1</v>
      </c>
      <c r="Z409">
        <v>10</v>
      </c>
    </row>
    <row r="410" spans="1:26">
      <c r="A410">
        <v>47</v>
      </c>
      <c r="B410">
        <v>110</v>
      </c>
      <c r="C410" t="s">
        <v>26</v>
      </c>
      <c r="D410">
        <v>8.452299999999999</v>
      </c>
      <c r="E410">
        <v>11.83</v>
      </c>
      <c r="F410">
        <v>8.880000000000001</v>
      </c>
      <c r="G410">
        <v>66.59999999999999</v>
      </c>
      <c r="H410">
        <v>0.97</v>
      </c>
      <c r="I410">
        <v>8</v>
      </c>
      <c r="J410">
        <v>232.94</v>
      </c>
      <c r="K410">
        <v>56.13</v>
      </c>
      <c r="L410">
        <v>12.75</v>
      </c>
      <c r="M410">
        <v>6</v>
      </c>
      <c r="N410">
        <v>54.06</v>
      </c>
      <c r="O410">
        <v>28963.15</v>
      </c>
      <c r="P410">
        <v>111.9</v>
      </c>
      <c r="Q410">
        <v>453.17</v>
      </c>
      <c r="R410">
        <v>35.89</v>
      </c>
      <c r="S410">
        <v>28.65</v>
      </c>
      <c r="T410">
        <v>2911.68</v>
      </c>
      <c r="U410">
        <v>0.8</v>
      </c>
      <c r="V410">
        <v>0.92</v>
      </c>
      <c r="W410">
        <v>0.09</v>
      </c>
      <c r="X410">
        <v>0.16</v>
      </c>
      <c r="Y410">
        <v>1</v>
      </c>
      <c r="Z410">
        <v>10</v>
      </c>
    </row>
    <row r="411" spans="1:26">
      <c r="A411">
        <v>48</v>
      </c>
      <c r="B411">
        <v>110</v>
      </c>
      <c r="C411" t="s">
        <v>26</v>
      </c>
      <c r="D411">
        <v>8.4077</v>
      </c>
      <c r="E411">
        <v>11.89</v>
      </c>
      <c r="F411">
        <v>8.94</v>
      </c>
      <c r="G411">
        <v>67.08</v>
      </c>
      <c r="H411">
        <v>0.99</v>
      </c>
      <c r="I411">
        <v>8</v>
      </c>
      <c r="J411">
        <v>233.37</v>
      </c>
      <c r="K411">
        <v>56.13</v>
      </c>
      <c r="L411">
        <v>13</v>
      </c>
      <c r="M411">
        <v>6</v>
      </c>
      <c r="N411">
        <v>54.24</v>
      </c>
      <c r="O411">
        <v>29015.91</v>
      </c>
      <c r="P411">
        <v>112.21</v>
      </c>
      <c r="Q411">
        <v>453.19</v>
      </c>
      <c r="R411">
        <v>37.99</v>
      </c>
      <c r="S411">
        <v>28.65</v>
      </c>
      <c r="T411">
        <v>3961.53</v>
      </c>
      <c r="U411">
        <v>0.75</v>
      </c>
      <c r="V411">
        <v>0.91</v>
      </c>
      <c r="W411">
        <v>0.09</v>
      </c>
      <c r="X411">
        <v>0.22</v>
      </c>
      <c r="Y411">
        <v>1</v>
      </c>
      <c r="Z411">
        <v>10</v>
      </c>
    </row>
    <row r="412" spans="1:26">
      <c r="A412">
        <v>49</v>
      </c>
      <c r="B412">
        <v>110</v>
      </c>
      <c r="C412" t="s">
        <v>26</v>
      </c>
      <c r="D412">
        <v>8.4702</v>
      </c>
      <c r="E412">
        <v>11.81</v>
      </c>
      <c r="F412">
        <v>8.9</v>
      </c>
      <c r="G412">
        <v>76.27</v>
      </c>
      <c r="H412">
        <v>1.01</v>
      </c>
      <c r="I412">
        <v>7</v>
      </c>
      <c r="J412">
        <v>233.79</v>
      </c>
      <c r="K412">
        <v>56.13</v>
      </c>
      <c r="L412">
        <v>13.25</v>
      </c>
      <c r="M412">
        <v>5</v>
      </c>
      <c r="N412">
        <v>54.42</v>
      </c>
      <c r="O412">
        <v>29068.74</v>
      </c>
      <c r="P412">
        <v>111.1</v>
      </c>
      <c r="Q412">
        <v>453.25</v>
      </c>
      <c r="R412">
        <v>36.41</v>
      </c>
      <c r="S412">
        <v>28.65</v>
      </c>
      <c r="T412">
        <v>3173.97</v>
      </c>
      <c r="U412">
        <v>0.79</v>
      </c>
      <c r="V412">
        <v>0.91</v>
      </c>
      <c r="W412">
        <v>0.09</v>
      </c>
      <c r="X412">
        <v>0.18</v>
      </c>
      <c r="Y412">
        <v>1</v>
      </c>
      <c r="Z412">
        <v>10</v>
      </c>
    </row>
    <row r="413" spans="1:26">
      <c r="A413">
        <v>50</v>
      </c>
      <c r="B413">
        <v>110</v>
      </c>
      <c r="C413" t="s">
        <v>26</v>
      </c>
      <c r="D413">
        <v>8.473599999999999</v>
      </c>
      <c r="E413">
        <v>11.8</v>
      </c>
      <c r="F413">
        <v>8.890000000000001</v>
      </c>
      <c r="G413">
        <v>76.23</v>
      </c>
      <c r="H413">
        <v>1.02</v>
      </c>
      <c r="I413">
        <v>7</v>
      </c>
      <c r="J413">
        <v>234.22</v>
      </c>
      <c r="K413">
        <v>56.13</v>
      </c>
      <c r="L413">
        <v>13.5</v>
      </c>
      <c r="M413">
        <v>5</v>
      </c>
      <c r="N413">
        <v>54.6</v>
      </c>
      <c r="O413">
        <v>29121.64</v>
      </c>
      <c r="P413">
        <v>110.98</v>
      </c>
      <c r="Q413">
        <v>453.21</v>
      </c>
      <c r="R413">
        <v>36.29</v>
      </c>
      <c r="S413">
        <v>28.65</v>
      </c>
      <c r="T413">
        <v>3115.21</v>
      </c>
      <c r="U413">
        <v>0.79</v>
      </c>
      <c r="V413">
        <v>0.91</v>
      </c>
      <c r="W413">
        <v>0.09</v>
      </c>
      <c r="X413">
        <v>0.17</v>
      </c>
      <c r="Y413">
        <v>1</v>
      </c>
      <c r="Z413">
        <v>10</v>
      </c>
    </row>
    <row r="414" spans="1:26">
      <c r="A414">
        <v>51</v>
      </c>
      <c r="B414">
        <v>110</v>
      </c>
      <c r="C414" t="s">
        <v>26</v>
      </c>
      <c r="D414">
        <v>8.474600000000001</v>
      </c>
      <c r="E414">
        <v>11.8</v>
      </c>
      <c r="F414">
        <v>8.890000000000001</v>
      </c>
      <c r="G414">
        <v>76.20999999999999</v>
      </c>
      <c r="H414">
        <v>1.04</v>
      </c>
      <c r="I414">
        <v>7</v>
      </c>
      <c r="J414">
        <v>234.65</v>
      </c>
      <c r="K414">
        <v>56.13</v>
      </c>
      <c r="L414">
        <v>13.75</v>
      </c>
      <c r="M414">
        <v>5</v>
      </c>
      <c r="N414">
        <v>54.78</v>
      </c>
      <c r="O414">
        <v>29174.59</v>
      </c>
      <c r="P414">
        <v>111.04</v>
      </c>
      <c r="Q414">
        <v>453.17</v>
      </c>
      <c r="R414">
        <v>36.19</v>
      </c>
      <c r="S414">
        <v>28.65</v>
      </c>
      <c r="T414">
        <v>3063.38</v>
      </c>
      <c r="U414">
        <v>0.79</v>
      </c>
      <c r="V414">
        <v>0.91</v>
      </c>
      <c r="W414">
        <v>0.09</v>
      </c>
      <c r="X414">
        <v>0.17</v>
      </c>
      <c r="Y414">
        <v>1</v>
      </c>
      <c r="Z414">
        <v>10</v>
      </c>
    </row>
    <row r="415" spans="1:26">
      <c r="A415">
        <v>52</v>
      </c>
      <c r="B415">
        <v>110</v>
      </c>
      <c r="C415" t="s">
        <v>26</v>
      </c>
      <c r="D415">
        <v>8.4688</v>
      </c>
      <c r="E415">
        <v>11.81</v>
      </c>
      <c r="F415">
        <v>8.9</v>
      </c>
      <c r="G415">
        <v>76.28</v>
      </c>
      <c r="H415">
        <v>1.06</v>
      </c>
      <c r="I415">
        <v>7</v>
      </c>
      <c r="J415">
        <v>235.08</v>
      </c>
      <c r="K415">
        <v>56.13</v>
      </c>
      <c r="L415">
        <v>14</v>
      </c>
      <c r="M415">
        <v>5</v>
      </c>
      <c r="N415">
        <v>54.96</v>
      </c>
      <c r="O415">
        <v>29227.61</v>
      </c>
      <c r="P415">
        <v>110.61</v>
      </c>
      <c r="Q415">
        <v>453.17</v>
      </c>
      <c r="R415">
        <v>36.5</v>
      </c>
      <c r="S415">
        <v>28.65</v>
      </c>
      <c r="T415">
        <v>3217.93</v>
      </c>
      <c r="U415">
        <v>0.79</v>
      </c>
      <c r="V415">
        <v>0.91</v>
      </c>
      <c r="W415">
        <v>0.09</v>
      </c>
      <c r="X415">
        <v>0.18</v>
      </c>
      <c r="Y415">
        <v>1</v>
      </c>
      <c r="Z415">
        <v>10</v>
      </c>
    </row>
    <row r="416" spans="1:26">
      <c r="A416">
        <v>53</v>
      </c>
      <c r="B416">
        <v>110</v>
      </c>
      <c r="C416" t="s">
        <v>26</v>
      </c>
      <c r="D416">
        <v>8.4772</v>
      </c>
      <c r="E416">
        <v>11.8</v>
      </c>
      <c r="F416">
        <v>8.890000000000001</v>
      </c>
      <c r="G416">
        <v>76.18000000000001</v>
      </c>
      <c r="H416">
        <v>1.08</v>
      </c>
      <c r="I416">
        <v>7</v>
      </c>
      <c r="J416">
        <v>235.51</v>
      </c>
      <c r="K416">
        <v>56.13</v>
      </c>
      <c r="L416">
        <v>14.25</v>
      </c>
      <c r="M416">
        <v>5</v>
      </c>
      <c r="N416">
        <v>55.14</v>
      </c>
      <c r="O416">
        <v>29280.69</v>
      </c>
      <c r="P416">
        <v>110.05</v>
      </c>
      <c r="Q416">
        <v>453.21</v>
      </c>
      <c r="R416">
        <v>36.05</v>
      </c>
      <c r="S416">
        <v>28.65</v>
      </c>
      <c r="T416">
        <v>2995.52</v>
      </c>
      <c r="U416">
        <v>0.79</v>
      </c>
      <c r="V416">
        <v>0.91</v>
      </c>
      <c r="W416">
        <v>0.09</v>
      </c>
      <c r="X416">
        <v>0.17</v>
      </c>
      <c r="Y416">
        <v>1</v>
      </c>
      <c r="Z416">
        <v>10</v>
      </c>
    </row>
    <row r="417" spans="1:26">
      <c r="A417">
        <v>54</v>
      </c>
      <c r="B417">
        <v>110</v>
      </c>
      <c r="C417" t="s">
        <v>26</v>
      </c>
      <c r="D417">
        <v>8.469799999999999</v>
      </c>
      <c r="E417">
        <v>11.81</v>
      </c>
      <c r="F417">
        <v>8.9</v>
      </c>
      <c r="G417">
        <v>76.27</v>
      </c>
      <c r="H417">
        <v>1.09</v>
      </c>
      <c r="I417">
        <v>7</v>
      </c>
      <c r="J417">
        <v>235.94</v>
      </c>
      <c r="K417">
        <v>56.13</v>
      </c>
      <c r="L417">
        <v>14.5</v>
      </c>
      <c r="M417">
        <v>5</v>
      </c>
      <c r="N417">
        <v>55.32</v>
      </c>
      <c r="O417">
        <v>29333.84</v>
      </c>
      <c r="P417">
        <v>109.81</v>
      </c>
      <c r="Q417">
        <v>453.17</v>
      </c>
      <c r="R417">
        <v>36.49</v>
      </c>
      <c r="S417">
        <v>28.65</v>
      </c>
      <c r="T417">
        <v>3215.57</v>
      </c>
      <c r="U417">
        <v>0.79</v>
      </c>
      <c r="V417">
        <v>0.91</v>
      </c>
      <c r="W417">
        <v>0.09</v>
      </c>
      <c r="X417">
        <v>0.18</v>
      </c>
      <c r="Y417">
        <v>1</v>
      </c>
      <c r="Z417">
        <v>10</v>
      </c>
    </row>
    <row r="418" spans="1:26">
      <c r="A418">
        <v>55</v>
      </c>
      <c r="B418">
        <v>110</v>
      </c>
      <c r="C418" t="s">
        <v>26</v>
      </c>
      <c r="D418">
        <v>8.4826</v>
      </c>
      <c r="E418">
        <v>11.79</v>
      </c>
      <c r="F418">
        <v>8.880000000000001</v>
      </c>
      <c r="G418">
        <v>76.12</v>
      </c>
      <c r="H418">
        <v>1.11</v>
      </c>
      <c r="I418">
        <v>7</v>
      </c>
      <c r="J418">
        <v>236.37</v>
      </c>
      <c r="K418">
        <v>56.13</v>
      </c>
      <c r="L418">
        <v>14.75</v>
      </c>
      <c r="M418">
        <v>5</v>
      </c>
      <c r="N418">
        <v>55.5</v>
      </c>
      <c r="O418">
        <v>29387.05</v>
      </c>
      <c r="P418">
        <v>108.18</v>
      </c>
      <c r="Q418">
        <v>453.17</v>
      </c>
      <c r="R418">
        <v>35.76</v>
      </c>
      <c r="S418">
        <v>28.65</v>
      </c>
      <c r="T418">
        <v>2847.62</v>
      </c>
      <c r="U418">
        <v>0.8</v>
      </c>
      <c r="V418">
        <v>0.92</v>
      </c>
      <c r="W418">
        <v>0.09</v>
      </c>
      <c r="X418">
        <v>0.16</v>
      </c>
      <c r="Y418">
        <v>1</v>
      </c>
      <c r="Z418">
        <v>10</v>
      </c>
    </row>
    <row r="419" spans="1:26">
      <c r="A419">
        <v>56</v>
      </c>
      <c r="B419">
        <v>110</v>
      </c>
      <c r="C419" t="s">
        <v>26</v>
      </c>
      <c r="D419">
        <v>8.497999999999999</v>
      </c>
      <c r="E419">
        <v>11.77</v>
      </c>
      <c r="F419">
        <v>8.859999999999999</v>
      </c>
      <c r="G419">
        <v>75.94</v>
      </c>
      <c r="H419">
        <v>1.13</v>
      </c>
      <c r="I419">
        <v>7</v>
      </c>
      <c r="J419">
        <v>236.81</v>
      </c>
      <c r="K419">
        <v>56.13</v>
      </c>
      <c r="L419">
        <v>15</v>
      </c>
      <c r="M419">
        <v>5</v>
      </c>
      <c r="N419">
        <v>55.68</v>
      </c>
      <c r="O419">
        <v>29440.33</v>
      </c>
      <c r="P419">
        <v>106.77</v>
      </c>
      <c r="Q419">
        <v>453.18</v>
      </c>
      <c r="R419">
        <v>35.05</v>
      </c>
      <c r="S419">
        <v>28.65</v>
      </c>
      <c r="T419">
        <v>2494.69</v>
      </c>
      <c r="U419">
        <v>0.82</v>
      </c>
      <c r="V419">
        <v>0.92</v>
      </c>
      <c r="W419">
        <v>0.09</v>
      </c>
      <c r="X419">
        <v>0.14</v>
      </c>
      <c r="Y419">
        <v>1</v>
      </c>
      <c r="Z419">
        <v>10</v>
      </c>
    </row>
    <row r="420" spans="1:26">
      <c r="A420">
        <v>57</v>
      </c>
      <c r="B420">
        <v>110</v>
      </c>
      <c r="C420" t="s">
        <v>26</v>
      </c>
      <c r="D420">
        <v>8.5425</v>
      </c>
      <c r="E420">
        <v>11.71</v>
      </c>
      <c r="F420">
        <v>8.84</v>
      </c>
      <c r="G420">
        <v>88.40000000000001</v>
      </c>
      <c r="H420">
        <v>1.14</v>
      </c>
      <c r="I420">
        <v>6</v>
      </c>
      <c r="J420">
        <v>237.24</v>
      </c>
      <c r="K420">
        <v>56.13</v>
      </c>
      <c r="L420">
        <v>15.25</v>
      </c>
      <c r="M420">
        <v>4</v>
      </c>
      <c r="N420">
        <v>55.86</v>
      </c>
      <c r="O420">
        <v>29493.67</v>
      </c>
      <c r="P420">
        <v>106.05</v>
      </c>
      <c r="Q420">
        <v>453.17</v>
      </c>
      <c r="R420">
        <v>34.51</v>
      </c>
      <c r="S420">
        <v>28.65</v>
      </c>
      <c r="T420">
        <v>2230.91</v>
      </c>
      <c r="U420">
        <v>0.83</v>
      </c>
      <c r="V420">
        <v>0.92</v>
      </c>
      <c r="W420">
        <v>0.09</v>
      </c>
      <c r="X420">
        <v>0.12</v>
      </c>
      <c r="Y420">
        <v>1</v>
      </c>
      <c r="Z420">
        <v>10</v>
      </c>
    </row>
    <row r="421" spans="1:26">
      <c r="A421">
        <v>58</v>
      </c>
      <c r="B421">
        <v>110</v>
      </c>
      <c r="C421" t="s">
        <v>26</v>
      </c>
      <c r="D421">
        <v>8.520300000000001</v>
      </c>
      <c r="E421">
        <v>11.74</v>
      </c>
      <c r="F421">
        <v>8.869999999999999</v>
      </c>
      <c r="G421">
        <v>88.70999999999999</v>
      </c>
      <c r="H421">
        <v>1.16</v>
      </c>
      <c r="I421">
        <v>6</v>
      </c>
      <c r="J421">
        <v>237.67</v>
      </c>
      <c r="K421">
        <v>56.13</v>
      </c>
      <c r="L421">
        <v>15.5</v>
      </c>
      <c r="M421">
        <v>4</v>
      </c>
      <c r="N421">
        <v>56.05</v>
      </c>
      <c r="O421">
        <v>29547.07</v>
      </c>
      <c r="P421">
        <v>106.17</v>
      </c>
      <c r="Q421">
        <v>453.17</v>
      </c>
      <c r="R421">
        <v>35.55</v>
      </c>
      <c r="S421">
        <v>28.65</v>
      </c>
      <c r="T421">
        <v>2748.55</v>
      </c>
      <c r="U421">
        <v>0.8100000000000001</v>
      </c>
      <c r="V421">
        <v>0.92</v>
      </c>
      <c r="W421">
        <v>0.09</v>
      </c>
      <c r="X421">
        <v>0.15</v>
      </c>
      <c r="Y421">
        <v>1</v>
      </c>
      <c r="Z421">
        <v>10</v>
      </c>
    </row>
    <row r="422" spans="1:26">
      <c r="A422">
        <v>59</v>
      </c>
      <c r="B422">
        <v>110</v>
      </c>
      <c r="C422" t="s">
        <v>26</v>
      </c>
      <c r="D422">
        <v>8.533799999999999</v>
      </c>
      <c r="E422">
        <v>11.72</v>
      </c>
      <c r="F422">
        <v>8.85</v>
      </c>
      <c r="G422">
        <v>88.52</v>
      </c>
      <c r="H422">
        <v>1.18</v>
      </c>
      <c r="I422">
        <v>6</v>
      </c>
      <c r="J422">
        <v>238.11</v>
      </c>
      <c r="K422">
        <v>56.13</v>
      </c>
      <c r="L422">
        <v>15.75</v>
      </c>
      <c r="M422">
        <v>4</v>
      </c>
      <c r="N422">
        <v>56.23</v>
      </c>
      <c r="O422">
        <v>29600.54</v>
      </c>
      <c r="P422">
        <v>105.76</v>
      </c>
      <c r="Q422">
        <v>453.17</v>
      </c>
      <c r="R422">
        <v>34.88</v>
      </c>
      <c r="S422">
        <v>28.65</v>
      </c>
      <c r="T422">
        <v>2416.02</v>
      </c>
      <c r="U422">
        <v>0.82</v>
      </c>
      <c r="V422">
        <v>0.92</v>
      </c>
      <c r="W422">
        <v>0.09</v>
      </c>
      <c r="X422">
        <v>0.13</v>
      </c>
      <c r="Y422">
        <v>1</v>
      </c>
      <c r="Z422">
        <v>10</v>
      </c>
    </row>
    <row r="423" spans="1:26">
      <c r="A423">
        <v>60</v>
      </c>
      <c r="B423">
        <v>110</v>
      </c>
      <c r="C423" t="s">
        <v>26</v>
      </c>
      <c r="D423">
        <v>8.527200000000001</v>
      </c>
      <c r="E423">
        <v>11.73</v>
      </c>
      <c r="F423">
        <v>8.859999999999999</v>
      </c>
      <c r="G423">
        <v>88.61</v>
      </c>
      <c r="H423">
        <v>1.19</v>
      </c>
      <c r="I423">
        <v>6</v>
      </c>
      <c r="J423">
        <v>238.54</v>
      </c>
      <c r="K423">
        <v>56.13</v>
      </c>
      <c r="L423">
        <v>16</v>
      </c>
      <c r="M423">
        <v>4</v>
      </c>
      <c r="N423">
        <v>56.41</v>
      </c>
      <c r="O423">
        <v>29654.08</v>
      </c>
      <c r="P423">
        <v>105.38</v>
      </c>
      <c r="Q423">
        <v>453.17</v>
      </c>
      <c r="R423">
        <v>35.17</v>
      </c>
      <c r="S423">
        <v>28.65</v>
      </c>
      <c r="T423">
        <v>2560.28</v>
      </c>
      <c r="U423">
        <v>0.8100000000000001</v>
      </c>
      <c r="V423">
        <v>0.92</v>
      </c>
      <c r="W423">
        <v>0.09</v>
      </c>
      <c r="X423">
        <v>0.14</v>
      </c>
      <c r="Y423">
        <v>1</v>
      </c>
      <c r="Z423">
        <v>10</v>
      </c>
    </row>
    <row r="424" spans="1:26">
      <c r="A424">
        <v>61</v>
      </c>
      <c r="B424">
        <v>110</v>
      </c>
      <c r="C424" t="s">
        <v>26</v>
      </c>
      <c r="D424">
        <v>8.526199999999999</v>
      </c>
      <c r="E424">
        <v>11.73</v>
      </c>
      <c r="F424">
        <v>8.859999999999999</v>
      </c>
      <c r="G424">
        <v>88.62</v>
      </c>
      <c r="H424">
        <v>1.21</v>
      </c>
      <c r="I424">
        <v>6</v>
      </c>
      <c r="J424">
        <v>238.97</v>
      </c>
      <c r="K424">
        <v>56.13</v>
      </c>
      <c r="L424">
        <v>16.25</v>
      </c>
      <c r="M424">
        <v>4</v>
      </c>
      <c r="N424">
        <v>56.6</v>
      </c>
      <c r="O424">
        <v>29707.68</v>
      </c>
      <c r="P424">
        <v>105.2</v>
      </c>
      <c r="Q424">
        <v>453.17</v>
      </c>
      <c r="R424">
        <v>35.26</v>
      </c>
      <c r="S424">
        <v>28.65</v>
      </c>
      <c r="T424">
        <v>2604.74</v>
      </c>
      <c r="U424">
        <v>0.8100000000000001</v>
      </c>
      <c r="V424">
        <v>0.92</v>
      </c>
      <c r="W424">
        <v>0.09</v>
      </c>
      <c r="X424">
        <v>0.14</v>
      </c>
      <c r="Y424">
        <v>1</v>
      </c>
      <c r="Z424">
        <v>10</v>
      </c>
    </row>
    <row r="425" spans="1:26">
      <c r="A425">
        <v>62</v>
      </c>
      <c r="B425">
        <v>110</v>
      </c>
      <c r="C425" t="s">
        <v>26</v>
      </c>
      <c r="D425">
        <v>8.520099999999999</v>
      </c>
      <c r="E425">
        <v>11.74</v>
      </c>
      <c r="F425">
        <v>8.869999999999999</v>
      </c>
      <c r="G425">
        <v>88.70999999999999</v>
      </c>
      <c r="H425">
        <v>1.23</v>
      </c>
      <c r="I425">
        <v>6</v>
      </c>
      <c r="J425">
        <v>239.41</v>
      </c>
      <c r="K425">
        <v>56.13</v>
      </c>
      <c r="L425">
        <v>16.5</v>
      </c>
      <c r="M425">
        <v>4</v>
      </c>
      <c r="N425">
        <v>56.78</v>
      </c>
      <c r="O425">
        <v>29761.35</v>
      </c>
      <c r="P425">
        <v>104.55</v>
      </c>
      <c r="Q425">
        <v>453.17</v>
      </c>
      <c r="R425">
        <v>35.54</v>
      </c>
      <c r="S425">
        <v>28.65</v>
      </c>
      <c r="T425">
        <v>2746</v>
      </c>
      <c r="U425">
        <v>0.8100000000000001</v>
      </c>
      <c r="V425">
        <v>0.92</v>
      </c>
      <c r="W425">
        <v>0.09</v>
      </c>
      <c r="X425">
        <v>0.15</v>
      </c>
      <c r="Y425">
        <v>1</v>
      </c>
      <c r="Z425">
        <v>10</v>
      </c>
    </row>
    <row r="426" spans="1:26">
      <c r="A426">
        <v>63</v>
      </c>
      <c r="B426">
        <v>110</v>
      </c>
      <c r="C426" t="s">
        <v>26</v>
      </c>
      <c r="D426">
        <v>8.527799999999999</v>
      </c>
      <c r="E426">
        <v>11.73</v>
      </c>
      <c r="F426">
        <v>8.859999999999999</v>
      </c>
      <c r="G426">
        <v>88.59999999999999</v>
      </c>
      <c r="H426">
        <v>1.24</v>
      </c>
      <c r="I426">
        <v>6</v>
      </c>
      <c r="J426">
        <v>239.85</v>
      </c>
      <c r="K426">
        <v>56.13</v>
      </c>
      <c r="L426">
        <v>16.75</v>
      </c>
      <c r="M426">
        <v>3</v>
      </c>
      <c r="N426">
        <v>56.97</v>
      </c>
      <c r="O426">
        <v>29815.09</v>
      </c>
      <c r="P426">
        <v>104.01</v>
      </c>
      <c r="Q426">
        <v>453.17</v>
      </c>
      <c r="R426">
        <v>35.13</v>
      </c>
      <c r="S426">
        <v>28.65</v>
      </c>
      <c r="T426">
        <v>2539</v>
      </c>
      <c r="U426">
        <v>0.82</v>
      </c>
      <c r="V426">
        <v>0.92</v>
      </c>
      <c r="W426">
        <v>0.09</v>
      </c>
      <c r="X426">
        <v>0.14</v>
      </c>
      <c r="Y426">
        <v>1</v>
      </c>
      <c r="Z426">
        <v>10</v>
      </c>
    </row>
    <row r="427" spans="1:26">
      <c r="A427">
        <v>64</v>
      </c>
      <c r="B427">
        <v>110</v>
      </c>
      <c r="C427" t="s">
        <v>26</v>
      </c>
      <c r="D427">
        <v>8.5258</v>
      </c>
      <c r="E427">
        <v>11.73</v>
      </c>
      <c r="F427">
        <v>8.859999999999999</v>
      </c>
      <c r="G427">
        <v>88.63</v>
      </c>
      <c r="H427">
        <v>1.26</v>
      </c>
      <c r="I427">
        <v>6</v>
      </c>
      <c r="J427">
        <v>240.28</v>
      </c>
      <c r="K427">
        <v>56.13</v>
      </c>
      <c r="L427">
        <v>17</v>
      </c>
      <c r="M427">
        <v>3</v>
      </c>
      <c r="N427">
        <v>57.16</v>
      </c>
      <c r="O427">
        <v>29869.01</v>
      </c>
      <c r="P427">
        <v>103.73</v>
      </c>
      <c r="Q427">
        <v>453.17</v>
      </c>
      <c r="R427">
        <v>35.15</v>
      </c>
      <c r="S427">
        <v>28.65</v>
      </c>
      <c r="T427">
        <v>2549.98</v>
      </c>
      <c r="U427">
        <v>0.82</v>
      </c>
      <c r="V427">
        <v>0.92</v>
      </c>
      <c r="W427">
        <v>0.09</v>
      </c>
      <c r="X427">
        <v>0.14</v>
      </c>
      <c r="Y427">
        <v>1</v>
      </c>
      <c r="Z427">
        <v>10</v>
      </c>
    </row>
    <row r="428" spans="1:26">
      <c r="A428">
        <v>65</v>
      </c>
      <c r="B428">
        <v>110</v>
      </c>
      <c r="C428" t="s">
        <v>26</v>
      </c>
      <c r="D428">
        <v>8.541499999999999</v>
      </c>
      <c r="E428">
        <v>11.71</v>
      </c>
      <c r="F428">
        <v>8.84</v>
      </c>
      <c r="G428">
        <v>88.41</v>
      </c>
      <c r="H428">
        <v>1.27</v>
      </c>
      <c r="I428">
        <v>6</v>
      </c>
      <c r="J428">
        <v>240.72</v>
      </c>
      <c r="K428">
        <v>56.13</v>
      </c>
      <c r="L428">
        <v>17.25</v>
      </c>
      <c r="M428">
        <v>2</v>
      </c>
      <c r="N428">
        <v>57.34</v>
      </c>
      <c r="O428">
        <v>29922.88</v>
      </c>
      <c r="P428">
        <v>102.69</v>
      </c>
      <c r="Q428">
        <v>453.17</v>
      </c>
      <c r="R428">
        <v>34.36</v>
      </c>
      <c r="S428">
        <v>28.65</v>
      </c>
      <c r="T428">
        <v>2156.05</v>
      </c>
      <c r="U428">
        <v>0.83</v>
      </c>
      <c r="V428">
        <v>0.92</v>
      </c>
      <c r="W428">
        <v>0.09</v>
      </c>
      <c r="X428">
        <v>0.12</v>
      </c>
      <c r="Y428">
        <v>1</v>
      </c>
      <c r="Z428">
        <v>10</v>
      </c>
    </row>
    <row r="429" spans="1:26">
      <c r="A429">
        <v>66</v>
      </c>
      <c r="B429">
        <v>110</v>
      </c>
      <c r="C429" t="s">
        <v>26</v>
      </c>
      <c r="D429">
        <v>8.542299999999999</v>
      </c>
      <c r="E429">
        <v>11.71</v>
      </c>
      <c r="F429">
        <v>8.84</v>
      </c>
      <c r="G429">
        <v>88.40000000000001</v>
      </c>
      <c r="H429">
        <v>1.29</v>
      </c>
      <c r="I429">
        <v>6</v>
      </c>
      <c r="J429">
        <v>241.16</v>
      </c>
      <c r="K429">
        <v>56.13</v>
      </c>
      <c r="L429">
        <v>17.5</v>
      </c>
      <c r="M429">
        <v>1</v>
      </c>
      <c r="N429">
        <v>57.53</v>
      </c>
      <c r="O429">
        <v>29976.82</v>
      </c>
      <c r="P429">
        <v>102.24</v>
      </c>
      <c r="Q429">
        <v>453.17</v>
      </c>
      <c r="R429">
        <v>34.29</v>
      </c>
      <c r="S429">
        <v>28.65</v>
      </c>
      <c r="T429">
        <v>2119.83</v>
      </c>
      <c r="U429">
        <v>0.84</v>
      </c>
      <c r="V429">
        <v>0.92</v>
      </c>
      <c r="W429">
        <v>0.09</v>
      </c>
      <c r="X429">
        <v>0.12</v>
      </c>
      <c r="Y429">
        <v>1</v>
      </c>
      <c r="Z429">
        <v>10</v>
      </c>
    </row>
    <row r="430" spans="1:26">
      <c r="A430">
        <v>67</v>
      </c>
      <c r="B430">
        <v>110</v>
      </c>
      <c r="C430" t="s">
        <v>26</v>
      </c>
      <c r="D430">
        <v>8.5427</v>
      </c>
      <c r="E430">
        <v>11.71</v>
      </c>
      <c r="F430">
        <v>8.84</v>
      </c>
      <c r="G430">
        <v>88.40000000000001</v>
      </c>
      <c r="H430">
        <v>1.31</v>
      </c>
      <c r="I430">
        <v>6</v>
      </c>
      <c r="J430">
        <v>241.59</v>
      </c>
      <c r="K430">
        <v>56.13</v>
      </c>
      <c r="L430">
        <v>17.75</v>
      </c>
      <c r="M430">
        <v>1</v>
      </c>
      <c r="N430">
        <v>57.72</v>
      </c>
      <c r="O430">
        <v>30030.83</v>
      </c>
      <c r="P430">
        <v>102.11</v>
      </c>
      <c r="Q430">
        <v>453.17</v>
      </c>
      <c r="R430">
        <v>34.33</v>
      </c>
      <c r="S430">
        <v>28.65</v>
      </c>
      <c r="T430">
        <v>2138.14</v>
      </c>
      <c r="U430">
        <v>0.83</v>
      </c>
      <c r="V430">
        <v>0.92</v>
      </c>
      <c r="W430">
        <v>0.09</v>
      </c>
      <c r="X430">
        <v>0.12</v>
      </c>
      <c r="Y430">
        <v>1</v>
      </c>
      <c r="Z430">
        <v>10</v>
      </c>
    </row>
    <row r="431" spans="1:26">
      <c r="A431">
        <v>68</v>
      </c>
      <c r="B431">
        <v>110</v>
      </c>
      <c r="C431" t="s">
        <v>26</v>
      </c>
      <c r="D431">
        <v>8.5403</v>
      </c>
      <c r="E431">
        <v>11.71</v>
      </c>
      <c r="F431">
        <v>8.84</v>
      </c>
      <c r="G431">
        <v>88.43000000000001</v>
      </c>
      <c r="H431">
        <v>1.32</v>
      </c>
      <c r="I431">
        <v>6</v>
      </c>
      <c r="J431">
        <v>242.03</v>
      </c>
      <c r="K431">
        <v>56.13</v>
      </c>
      <c r="L431">
        <v>18</v>
      </c>
      <c r="M431">
        <v>0</v>
      </c>
      <c r="N431">
        <v>57.91</v>
      </c>
      <c r="O431">
        <v>30084.9</v>
      </c>
      <c r="P431">
        <v>102</v>
      </c>
      <c r="Q431">
        <v>453.17</v>
      </c>
      <c r="R431">
        <v>34.41</v>
      </c>
      <c r="S431">
        <v>28.65</v>
      </c>
      <c r="T431">
        <v>2178.24</v>
      </c>
      <c r="U431">
        <v>0.83</v>
      </c>
      <c r="V431">
        <v>0.92</v>
      </c>
      <c r="W431">
        <v>0.09</v>
      </c>
      <c r="X431">
        <v>0.12</v>
      </c>
      <c r="Y431">
        <v>1</v>
      </c>
      <c r="Z431">
        <v>10</v>
      </c>
    </row>
    <row r="432" spans="1:26">
      <c r="A432">
        <v>0</v>
      </c>
      <c r="B432">
        <v>150</v>
      </c>
      <c r="C432" t="s">
        <v>26</v>
      </c>
      <c r="D432">
        <v>3.5201</v>
      </c>
      <c r="E432">
        <v>28.41</v>
      </c>
      <c r="F432">
        <v>14.63</v>
      </c>
      <c r="G432">
        <v>4.53</v>
      </c>
      <c r="H432">
        <v>0.06</v>
      </c>
      <c r="I432">
        <v>194</v>
      </c>
      <c r="J432">
        <v>296.65</v>
      </c>
      <c r="K432">
        <v>61.82</v>
      </c>
      <c r="L432">
        <v>1</v>
      </c>
      <c r="M432">
        <v>192</v>
      </c>
      <c r="N432">
        <v>83.83</v>
      </c>
      <c r="O432">
        <v>36821.52</v>
      </c>
      <c r="P432">
        <v>265.2</v>
      </c>
      <c r="Q432">
        <v>453.41</v>
      </c>
      <c r="R432">
        <v>224.72</v>
      </c>
      <c r="S432">
        <v>28.65</v>
      </c>
      <c r="T432">
        <v>96395.11</v>
      </c>
      <c r="U432">
        <v>0.13</v>
      </c>
      <c r="V432">
        <v>0.5600000000000001</v>
      </c>
      <c r="W432">
        <v>0.39</v>
      </c>
      <c r="X432">
        <v>5.91</v>
      </c>
      <c r="Y432">
        <v>1</v>
      </c>
      <c r="Z432">
        <v>10</v>
      </c>
    </row>
    <row r="433" spans="1:26">
      <c r="A433">
        <v>1</v>
      </c>
      <c r="B433">
        <v>150</v>
      </c>
      <c r="C433" t="s">
        <v>26</v>
      </c>
      <c r="D433">
        <v>4.303</v>
      </c>
      <c r="E433">
        <v>23.24</v>
      </c>
      <c r="F433">
        <v>12.74</v>
      </c>
      <c r="G433">
        <v>5.66</v>
      </c>
      <c r="H433">
        <v>0.07000000000000001</v>
      </c>
      <c r="I433">
        <v>135</v>
      </c>
      <c r="J433">
        <v>297.17</v>
      </c>
      <c r="K433">
        <v>61.82</v>
      </c>
      <c r="L433">
        <v>1.25</v>
      </c>
      <c r="M433">
        <v>133</v>
      </c>
      <c r="N433">
        <v>84.09999999999999</v>
      </c>
      <c r="O433">
        <v>36885.7</v>
      </c>
      <c r="P433">
        <v>230.5</v>
      </c>
      <c r="Q433">
        <v>453.37</v>
      </c>
      <c r="R433">
        <v>162.28</v>
      </c>
      <c r="S433">
        <v>28.65</v>
      </c>
      <c r="T433">
        <v>65468.19</v>
      </c>
      <c r="U433">
        <v>0.18</v>
      </c>
      <c r="V433">
        <v>0.64</v>
      </c>
      <c r="W433">
        <v>0.3</v>
      </c>
      <c r="X433">
        <v>4.02</v>
      </c>
      <c r="Y433">
        <v>1</v>
      </c>
      <c r="Z433">
        <v>10</v>
      </c>
    </row>
    <row r="434" spans="1:26">
      <c r="A434">
        <v>2</v>
      </c>
      <c r="B434">
        <v>150</v>
      </c>
      <c r="C434" t="s">
        <v>26</v>
      </c>
      <c r="D434">
        <v>4.8906</v>
      </c>
      <c r="E434">
        <v>20.45</v>
      </c>
      <c r="F434">
        <v>11.73</v>
      </c>
      <c r="G434">
        <v>6.83</v>
      </c>
      <c r="H434">
        <v>0.09</v>
      </c>
      <c r="I434">
        <v>103</v>
      </c>
      <c r="J434">
        <v>297.7</v>
      </c>
      <c r="K434">
        <v>61.82</v>
      </c>
      <c r="L434">
        <v>1.5</v>
      </c>
      <c r="M434">
        <v>101</v>
      </c>
      <c r="N434">
        <v>84.37</v>
      </c>
      <c r="O434">
        <v>36949.99</v>
      </c>
      <c r="P434">
        <v>211.81</v>
      </c>
      <c r="Q434">
        <v>453.27</v>
      </c>
      <c r="R434">
        <v>128.96</v>
      </c>
      <c r="S434">
        <v>28.65</v>
      </c>
      <c r="T434">
        <v>48967.64</v>
      </c>
      <c r="U434">
        <v>0.22</v>
      </c>
      <c r="V434">
        <v>0.6899999999999999</v>
      </c>
      <c r="W434">
        <v>0.25</v>
      </c>
      <c r="X434">
        <v>3</v>
      </c>
      <c r="Y434">
        <v>1</v>
      </c>
      <c r="Z434">
        <v>10</v>
      </c>
    </row>
    <row r="435" spans="1:26">
      <c r="A435">
        <v>3</v>
      </c>
      <c r="B435">
        <v>150</v>
      </c>
      <c r="C435" t="s">
        <v>26</v>
      </c>
      <c r="D435">
        <v>5.3174</v>
      </c>
      <c r="E435">
        <v>18.81</v>
      </c>
      <c r="F435">
        <v>11.14</v>
      </c>
      <c r="G435">
        <v>7.96</v>
      </c>
      <c r="H435">
        <v>0.1</v>
      </c>
      <c r="I435">
        <v>84</v>
      </c>
      <c r="J435">
        <v>298.22</v>
      </c>
      <c r="K435">
        <v>61.82</v>
      </c>
      <c r="L435">
        <v>1.75</v>
      </c>
      <c r="M435">
        <v>82</v>
      </c>
      <c r="N435">
        <v>84.65000000000001</v>
      </c>
      <c r="O435">
        <v>37014.39</v>
      </c>
      <c r="P435">
        <v>200.91</v>
      </c>
      <c r="Q435">
        <v>453.36</v>
      </c>
      <c r="R435">
        <v>109.61</v>
      </c>
      <c r="S435">
        <v>28.65</v>
      </c>
      <c r="T435">
        <v>39387.65</v>
      </c>
      <c r="U435">
        <v>0.26</v>
      </c>
      <c r="V435">
        <v>0.73</v>
      </c>
      <c r="W435">
        <v>0.21</v>
      </c>
      <c r="X435">
        <v>2.42</v>
      </c>
      <c r="Y435">
        <v>1</v>
      </c>
      <c r="Z435">
        <v>10</v>
      </c>
    </row>
    <row r="436" spans="1:26">
      <c r="A436">
        <v>4</v>
      </c>
      <c r="B436">
        <v>150</v>
      </c>
      <c r="C436" t="s">
        <v>26</v>
      </c>
      <c r="D436">
        <v>5.6473</v>
      </c>
      <c r="E436">
        <v>17.71</v>
      </c>
      <c r="F436">
        <v>10.77</v>
      </c>
      <c r="G436">
        <v>9.1</v>
      </c>
      <c r="H436">
        <v>0.12</v>
      </c>
      <c r="I436">
        <v>71</v>
      </c>
      <c r="J436">
        <v>298.74</v>
      </c>
      <c r="K436">
        <v>61.82</v>
      </c>
      <c r="L436">
        <v>2</v>
      </c>
      <c r="M436">
        <v>69</v>
      </c>
      <c r="N436">
        <v>84.92</v>
      </c>
      <c r="O436">
        <v>37078.91</v>
      </c>
      <c r="P436">
        <v>193.88</v>
      </c>
      <c r="Q436">
        <v>453.26</v>
      </c>
      <c r="R436">
        <v>97.65000000000001</v>
      </c>
      <c r="S436">
        <v>28.65</v>
      </c>
      <c r="T436">
        <v>33475.16</v>
      </c>
      <c r="U436">
        <v>0.29</v>
      </c>
      <c r="V436">
        <v>0.75</v>
      </c>
      <c r="W436">
        <v>0.19</v>
      </c>
      <c r="X436">
        <v>2.04</v>
      </c>
      <c r="Y436">
        <v>1</v>
      </c>
      <c r="Z436">
        <v>10</v>
      </c>
    </row>
    <row r="437" spans="1:26">
      <c r="A437">
        <v>5</v>
      </c>
      <c r="B437">
        <v>150</v>
      </c>
      <c r="C437" t="s">
        <v>26</v>
      </c>
      <c r="D437">
        <v>5.9042</v>
      </c>
      <c r="E437">
        <v>16.94</v>
      </c>
      <c r="F437">
        <v>10.5</v>
      </c>
      <c r="G437">
        <v>10.16</v>
      </c>
      <c r="H437">
        <v>0.13</v>
      </c>
      <c r="I437">
        <v>62</v>
      </c>
      <c r="J437">
        <v>299.26</v>
      </c>
      <c r="K437">
        <v>61.82</v>
      </c>
      <c r="L437">
        <v>2.25</v>
      </c>
      <c r="M437">
        <v>60</v>
      </c>
      <c r="N437">
        <v>85.19</v>
      </c>
      <c r="O437">
        <v>37143.54</v>
      </c>
      <c r="P437">
        <v>188.69</v>
      </c>
      <c r="Q437">
        <v>453.21</v>
      </c>
      <c r="R437">
        <v>88.58</v>
      </c>
      <c r="S437">
        <v>28.65</v>
      </c>
      <c r="T437">
        <v>28983.81</v>
      </c>
      <c r="U437">
        <v>0.32</v>
      </c>
      <c r="V437">
        <v>0.77</v>
      </c>
      <c r="W437">
        <v>0.18</v>
      </c>
      <c r="X437">
        <v>1.77</v>
      </c>
      <c r="Y437">
        <v>1</v>
      </c>
      <c r="Z437">
        <v>10</v>
      </c>
    </row>
    <row r="438" spans="1:26">
      <c r="A438">
        <v>6</v>
      </c>
      <c r="B438">
        <v>150</v>
      </c>
      <c r="C438" t="s">
        <v>26</v>
      </c>
      <c r="D438">
        <v>6.1546</v>
      </c>
      <c r="E438">
        <v>16.25</v>
      </c>
      <c r="F438">
        <v>10.25</v>
      </c>
      <c r="G438">
        <v>11.39</v>
      </c>
      <c r="H438">
        <v>0.15</v>
      </c>
      <c r="I438">
        <v>54</v>
      </c>
      <c r="J438">
        <v>299.79</v>
      </c>
      <c r="K438">
        <v>61.82</v>
      </c>
      <c r="L438">
        <v>2.5</v>
      </c>
      <c r="M438">
        <v>52</v>
      </c>
      <c r="N438">
        <v>85.47</v>
      </c>
      <c r="O438">
        <v>37208.42</v>
      </c>
      <c r="P438">
        <v>184.04</v>
      </c>
      <c r="Q438">
        <v>453.28</v>
      </c>
      <c r="R438">
        <v>80.59999999999999</v>
      </c>
      <c r="S438">
        <v>28.65</v>
      </c>
      <c r="T438">
        <v>25036.98</v>
      </c>
      <c r="U438">
        <v>0.36</v>
      </c>
      <c r="V438">
        <v>0.79</v>
      </c>
      <c r="W438">
        <v>0.16</v>
      </c>
      <c r="X438">
        <v>1.53</v>
      </c>
      <c r="Y438">
        <v>1</v>
      </c>
      <c r="Z438">
        <v>10</v>
      </c>
    </row>
    <row r="439" spans="1:26">
      <c r="A439">
        <v>7</v>
      </c>
      <c r="B439">
        <v>150</v>
      </c>
      <c r="C439" t="s">
        <v>26</v>
      </c>
      <c r="D439">
        <v>6.319</v>
      </c>
      <c r="E439">
        <v>15.83</v>
      </c>
      <c r="F439">
        <v>10.11</v>
      </c>
      <c r="G439">
        <v>12.37</v>
      </c>
      <c r="H439">
        <v>0.16</v>
      </c>
      <c r="I439">
        <v>49</v>
      </c>
      <c r="J439">
        <v>300.32</v>
      </c>
      <c r="K439">
        <v>61.82</v>
      </c>
      <c r="L439">
        <v>2.75</v>
      </c>
      <c r="M439">
        <v>47</v>
      </c>
      <c r="N439">
        <v>85.73999999999999</v>
      </c>
      <c r="O439">
        <v>37273.29</v>
      </c>
      <c r="P439">
        <v>181.26</v>
      </c>
      <c r="Q439">
        <v>453.37</v>
      </c>
      <c r="R439">
        <v>75.65000000000001</v>
      </c>
      <c r="S439">
        <v>28.65</v>
      </c>
      <c r="T439">
        <v>22583.83</v>
      </c>
      <c r="U439">
        <v>0.38</v>
      </c>
      <c r="V439">
        <v>0.8</v>
      </c>
      <c r="W439">
        <v>0.16</v>
      </c>
      <c r="X439">
        <v>1.38</v>
      </c>
      <c r="Y439">
        <v>1</v>
      </c>
      <c r="Z439">
        <v>10</v>
      </c>
    </row>
    <row r="440" spans="1:26">
      <c r="A440">
        <v>8</v>
      </c>
      <c r="B440">
        <v>150</v>
      </c>
      <c r="C440" t="s">
        <v>26</v>
      </c>
      <c r="D440">
        <v>6.4921</v>
      </c>
      <c r="E440">
        <v>15.4</v>
      </c>
      <c r="F440">
        <v>9.960000000000001</v>
      </c>
      <c r="G440">
        <v>13.58</v>
      </c>
      <c r="H440">
        <v>0.18</v>
      </c>
      <c r="I440">
        <v>44</v>
      </c>
      <c r="J440">
        <v>300.84</v>
      </c>
      <c r="K440">
        <v>61.82</v>
      </c>
      <c r="L440">
        <v>3</v>
      </c>
      <c r="M440">
        <v>42</v>
      </c>
      <c r="N440">
        <v>86.02</v>
      </c>
      <c r="O440">
        <v>37338.27</v>
      </c>
      <c r="P440">
        <v>178.35</v>
      </c>
      <c r="Q440">
        <v>453.22</v>
      </c>
      <c r="R440">
        <v>70.97</v>
      </c>
      <c r="S440">
        <v>28.65</v>
      </c>
      <c r="T440">
        <v>20267.65</v>
      </c>
      <c r="U440">
        <v>0.4</v>
      </c>
      <c r="V440">
        <v>0.82</v>
      </c>
      <c r="W440">
        <v>0.15</v>
      </c>
      <c r="X440">
        <v>1.24</v>
      </c>
      <c r="Y440">
        <v>1</v>
      </c>
      <c r="Z440">
        <v>10</v>
      </c>
    </row>
    <row r="441" spans="1:26">
      <c r="A441">
        <v>9</v>
      </c>
      <c r="B441">
        <v>150</v>
      </c>
      <c r="C441" t="s">
        <v>26</v>
      </c>
      <c r="D441">
        <v>6.6461</v>
      </c>
      <c r="E441">
        <v>15.05</v>
      </c>
      <c r="F441">
        <v>9.83</v>
      </c>
      <c r="G441">
        <v>14.74</v>
      </c>
      <c r="H441">
        <v>0.19</v>
      </c>
      <c r="I441">
        <v>40</v>
      </c>
      <c r="J441">
        <v>301.37</v>
      </c>
      <c r="K441">
        <v>61.82</v>
      </c>
      <c r="L441">
        <v>3.25</v>
      </c>
      <c r="M441">
        <v>38</v>
      </c>
      <c r="N441">
        <v>86.3</v>
      </c>
      <c r="O441">
        <v>37403.38</v>
      </c>
      <c r="P441">
        <v>175.65</v>
      </c>
      <c r="Q441">
        <v>453.31</v>
      </c>
      <c r="R441">
        <v>66.67</v>
      </c>
      <c r="S441">
        <v>28.65</v>
      </c>
      <c r="T441">
        <v>18142.04</v>
      </c>
      <c r="U441">
        <v>0.43</v>
      </c>
      <c r="V441">
        <v>0.83</v>
      </c>
      <c r="W441">
        <v>0.14</v>
      </c>
      <c r="X441">
        <v>1.11</v>
      </c>
      <c r="Y441">
        <v>1</v>
      </c>
      <c r="Z441">
        <v>10</v>
      </c>
    </row>
    <row r="442" spans="1:26">
      <c r="A442">
        <v>10</v>
      </c>
      <c r="B442">
        <v>150</v>
      </c>
      <c r="C442" t="s">
        <v>26</v>
      </c>
      <c r="D442">
        <v>6.7556</v>
      </c>
      <c r="E442">
        <v>14.8</v>
      </c>
      <c r="F442">
        <v>9.75</v>
      </c>
      <c r="G442">
        <v>15.81</v>
      </c>
      <c r="H442">
        <v>0.21</v>
      </c>
      <c r="I442">
        <v>37</v>
      </c>
      <c r="J442">
        <v>301.9</v>
      </c>
      <c r="K442">
        <v>61.82</v>
      </c>
      <c r="L442">
        <v>3.5</v>
      </c>
      <c r="M442">
        <v>35</v>
      </c>
      <c r="N442">
        <v>86.58</v>
      </c>
      <c r="O442">
        <v>37468.6</v>
      </c>
      <c r="P442">
        <v>174.17</v>
      </c>
      <c r="Q442">
        <v>453.18</v>
      </c>
      <c r="R442">
        <v>64.05</v>
      </c>
      <c r="S442">
        <v>28.65</v>
      </c>
      <c r="T442">
        <v>16845.32</v>
      </c>
      <c r="U442">
        <v>0.45</v>
      </c>
      <c r="V442">
        <v>0.83</v>
      </c>
      <c r="W442">
        <v>0.14</v>
      </c>
      <c r="X442">
        <v>1.03</v>
      </c>
      <c r="Y442">
        <v>1</v>
      </c>
      <c r="Z442">
        <v>10</v>
      </c>
    </row>
    <row r="443" spans="1:26">
      <c r="A443">
        <v>11</v>
      </c>
      <c r="B443">
        <v>150</v>
      </c>
      <c r="C443" t="s">
        <v>26</v>
      </c>
      <c r="D443">
        <v>6.8793</v>
      </c>
      <c r="E443">
        <v>14.54</v>
      </c>
      <c r="F443">
        <v>9.65</v>
      </c>
      <c r="G443">
        <v>17.03</v>
      </c>
      <c r="H443">
        <v>0.22</v>
      </c>
      <c r="I443">
        <v>34</v>
      </c>
      <c r="J443">
        <v>302.43</v>
      </c>
      <c r="K443">
        <v>61.82</v>
      </c>
      <c r="L443">
        <v>3.75</v>
      </c>
      <c r="M443">
        <v>32</v>
      </c>
      <c r="N443">
        <v>86.86</v>
      </c>
      <c r="O443">
        <v>37533.94</v>
      </c>
      <c r="P443">
        <v>172.25</v>
      </c>
      <c r="Q443">
        <v>453.2</v>
      </c>
      <c r="R443">
        <v>60.88</v>
      </c>
      <c r="S443">
        <v>28.65</v>
      </c>
      <c r="T443">
        <v>15275.75</v>
      </c>
      <c r="U443">
        <v>0.47</v>
      </c>
      <c r="V443">
        <v>0.84</v>
      </c>
      <c r="W443">
        <v>0.13</v>
      </c>
      <c r="X443">
        <v>0.93</v>
      </c>
      <c r="Y443">
        <v>1</v>
      </c>
      <c r="Z443">
        <v>10</v>
      </c>
    </row>
    <row r="444" spans="1:26">
      <c r="A444">
        <v>12</v>
      </c>
      <c r="B444">
        <v>150</v>
      </c>
      <c r="C444" t="s">
        <v>26</v>
      </c>
      <c r="D444">
        <v>6.9626</v>
      </c>
      <c r="E444">
        <v>14.36</v>
      </c>
      <c r="F444">
        <v>9.59</v>
      </c>
      <c r="G444">
        <v>17.98</v>
      </c>
      <c r="H444">
        <v>0.24</v>
      </c>
      <c r="I444">
        <v>32</v>
      </c>
      <c r="J444">
        <v>302.96</v>
      </c>
      <c r="K444">
        <v>61.82</v>
      </c>
      <c r="L444">
        <v>4</v>
      </c>
      <c r="M444">
        <v>30</v>
      </c>
      <c r="N444">
        <v>87.14</v>
      </c>
      <c r="O444">
        <v>37599.4</v>
      </c>
      <c r="P444">
        <v>170.86</v>
      </c>
      <c r="Q444">
        <v>453.2</v>
      </c>
      <c r="R444">
        <v>58.8</v>
      </c>
      <c r="S444">
        <v>28.65</v>
      </c>
      <c r="T444">
        <v>14244.99</v>
      </c>
      <c r="U444">
        <v>0.49</v>
      </c>
      <c r="V444">
        <v>0.85</v>
      </c>
      <c r="W444">
        <v>0.13</v>
      </c>
      <c r="X444">
        <v>0.87</v>
      </c>
      <c r="Y444">
        <v>1</v>
      </c>
      <c r="Z444">
        <v>10</v>
      </c>
    </row>
    <row r="445" spans="1:26">
      <c r="A445">
        <v>13</v>
      </c>
      <c r="B445">
        <v>150</v>
      </c>
      <c r="C445" t="s">
        <v>26</v>
      </c>
      <c r="D445">
        <v>7.0518</v>
      </c>
      <c r="E445">
        <v>14.18</v>
      </c>
      <c r="F445">
        <v>9.52</v>
      </c>
      <c r="G445">
        <v>19.03</v>
      </c>
      <c r="H445">
        <v>0.25</v>
      </c>
      <c r="I445">
        <v>30</v>
      </c>
      <c r="J445">
        <v>303.49</v>
      </c>
      <c r="K445">
        <v>61.82</v>
      </c>
      <c r="L445">
        <v>4.25</v>
      </c>
      <c r="M445">
        <v>28</v>
      </c>
      <c r="N445">
        <v>87.42</v>
      </c>
      <c r="O445">
        <v>37664.98</v>
      </c>
      <c r="P445">
        <v>169.42</v>
      </c>
      <c r="Q445">
        <v>453.19</v>
      </c>
      <c r="R445">
        <v>56.42</v>
      </c>
      <c r="S445">
        <v>28.65</v>
      </c>
      <c r="T445">
        <v>13067.07</v>
      </c>
      <c r="U445">
        <v>0.51</v>
      </c>
      <c r="V445">
        <v>0.85</v>
      </c>
      <c r="W445">
        <v>0.13</v>
      </c>
      <c r="X445">
        <v>0.8</v>
      </c>
      <c r="Y445">
        <v>1</v>
      </c>
      <c r="Z445">
        <v>10</v>
      </c>
    </row>
    <row r="446" spans="1:26">
      <c r="A446">
        <v>14</v>
      </c>
      <c r="B446">
        <v>150</v>
      </c>
      <c r="C446" t="s">
        <v>26</v>
      </c>
      <c r="D446">
        <v>7.1868</v>
      </c>
      <c r="E446">
        <v>13.91</v>
      </c>
      <c r="F446">
        <v>9.359999999999999</v>
      </c>
      <c r="G446">
        <v>20.06</v>
      </c>
      <c r="H446">
        <v>0.26</v>
      </c>
      <c r="I446">
        <v>28</v>
      </c>
      <c r="J446">
        <v>304.03</v>
      </c>
      <c r="K446">
        <v>61.82</v>
      </c>
      <c r="L446">
        <v>4.5</v>
      </c>
      <c r="M446">
        <v>26</v>
      </c>
      <c r="N446">
        <v>87.7</v>
      </c>
      <c r="O446">
        <v>37730.68</v>
      </c>
      <c r="P446">
        <v>166.19</v>
      </c>
      <c r="Q446">
        <v>453.2</v>
      </c>
      <c r="R446">
        <v>51.04</v>
      </c>
      <c r="S446">
        <v>28.65</v>
      </c>
      <c r="T446">
        <v>10382.7</v>
      </c>
      <c r="U446">
        <v>0.5600000000000001</v>
      </c>
      <c r="V446">
        <v>0.87</v>
      </c>
      <c r="W446">
        <v>0.13</v>
      </c>
      <c r="X446">
        <v>0.64</v>
      </c>
      <c r="Y446">
        <v>1</v>
      </c>
      <c r="Z446">
        <v>10</v>
      </c>
    </row>
    <row r="447" spans="1:26">
      <c r="A447">
        <v>15</v>
      </c>
      <c r="B447">
        <v>150</v>
      </c>
      <c r="C447" t="s">
        <v>26</v>
      </c>
      <c r="D447">
        <v>7.2579</v>
      </c>
      <c r="E447">
        <v>13.78</v>
      </c>
      <c r="F447">
        <v>9.34</v>
      </c>
      <c r="G447">
        <v>21.55</v>
      </c>
      <c r="H447">
        <v>0.28</v>
      </c>
      <c r="I447">
        <v>26</v>
      </c>
      <c r="J447">
        <v>304.56</v>
      </c>
      <c r="K447">
        <v>61.82</v>
      </c>
      <c r="L447">
        <v>4.75</v>
      </c>
      <c r="M447">
        <v>24</v>
      </c>
      <c r="N447">
        <v>87.98999999999999</v>
      </c>
      <c r="O447">
        <v>37796.51</v>
      </c>
      <c r="P447">
        <v>165.6</v>
      </c>
      <c r="Q447">
        <v>453.22</v>
      </c>
      <c r="R447">
        <v>50.85</v>
      </c>
      <c r="S447">
        <v>28.65</v>
      </c>
      <c r="T447">
        <v>10299.77</v>
      </c>
      <c r="U447">
        <v>0.5600000000000001</v>
      </c>
      <c r="V447">
        <v>0.87</v>
      </c>
      <c r="W447">
        <v>0.11</v>
      </c>
      <c r="X447">
        <v>0.61</v>
      </c>
      <c r="Y447">
        <v>1</v>
      </c>
      <c r="Z447">
        <v>10</v>
      </c>
    </row>
    <row r="448" spans="1:26">
      <c r="A448">
        <v>16</v>
      </c>
      <c r="B448">
        <v>150</v>
      </c>
      <c r="C448" t="s">
        <v>26</v>
      </c>
      <c r="D448">
        <v>7.1236</v>
      </c>
      <c r="E448">
        <v>14.04</v>
      </c>
      <c r="F448">
        <v>9.6</v>
      </c>
      <c r="G448">
        <v>22.14</v>
      </c>
      <c r="H448">
        <v>0.29</v>
      </c>
      <c r="I448">
        <v>26</v>
      </c>
      <c r="J448">
        <v>305.09</v>
      </c>
      <c r="K448">
        <v>61.82</v>
      </c>
      <c r="L448">
        <v>5</v>
      </c>
      <c r="M448">
        <v>24</v>
      </c>
      <c r="N448">
        <v>88.27</v>
      </c>
      <c r="O448">
        <v>37862.45</v>
      </c>
      <c r="P448">
        <v>170.28</v>
      </c>
      <c r="Q448">
        <v>453.17</v>
      </c>
      <c r="R448">
        <v>59.65</v>
      </c>
      <c r="S448">
        <v>28.65</v>
      </c>
      <c r="T448">
        <v>14700.06</v>
      </c>
      <c r="U448">
        <v>0.48</v>
      </c>
      <c r="V448">
        <v>0.85</v>
      </c>
      <c r="W448">
        <v>0.12</v>
      </c>
      <c r="X448">
        <v>0.88</v>
      </c>
      <c r="Y448">
        <v>1</v>
      </c>
      <c r="Z448">
        <v>10</v>
      </c>
    </row>
    <row r="449" spans="1:26">
      <c r="A449">
        <v>17</v>
      </c>
      <c r="B449">
        <v>150</v>
      </c>
      <c r="C449" t="s">
        <v>26</v>
      </c>
      <c r="D449">
        <v>7.2836</v>
      </c>
      <c r="E449">
        <v>13.73</v>
      </c>
      <c r="F449">
        <v>9.4</v>
      </c>
      <c r="G449">
        <v>23.5</v>
      </c>
      <c r="H449">
        <v>0.31</v>
      </c>
      <c r="I449">
        <v>24</v>
      </c>
      <c r="J449">
        <v>305.63</v>
      </c>
      <c r="K449">
        <v>61.82</v>
      </c>
      <c r="L449">
        <v>5.25</v>
      </c>
      <c r="M449">
        <v>22</v>
      </c>
      <c r="N449">
        <v>88.56</v>
      </c>
      <c r="O449">
        <v>37928.52</v>
      </c>
      <c r="P449">
        <v>166.42</v>
      </c>
      <c r="Q449">
        <v>453.19</v>
      </c>
      <c r="R449">
        <v>52.74</v>
      </c>
      <c r="S449">
        <v>28.65</v>
      </c>
      <c r="T449">
        <v>11253.83</v>
      </c>
      <c r="U449">
        <v>0.54</v>
      </c>
      <c r="V449">
        <v>0.86</v>
      </c>
      <c r="W449">
        <v>0.12</v>
      </c>
      <c r="X449">
        <v>0.68</v>
      </c>
      <c r="Y449">
        <v>1</v>
      </c>
      <c r="Z449">
        <v>10</v>
      </c>
    </row>
    <row r="450" spans="1:26">
      <c r="A450">
        <v>18</v>
      </c>
      <c r="B450">
        <v>150</v>
      </c>
      <c r="C450" t="s">
        <v>26</v>
      </c>
      <c r="D450">
        <v>7.3318</v>
      </c>
      <c r="E450">
        <v>13.64</v>
      </c>
      <c r="F450">
        <v>9.359999999999999</v>
      </c>
      <c r="G450">
        <v>24.43</v>
      </c>
      <c r="H450">
        <v>0.32</v>
      </c>
      <c r="I450">
        <v>23</v>
      </c>
      <c r="J450">
        <v>306.17</v>
      </c>
      <c r="K450">
        <v>61.82</v>
      </c>
      <c r="L450">
        <v>5.5</v>
      </c>
      <c r="M450">
        <v>21</v>
      </c>
      <c r="N450">
        <v>88.84</v>
      </c>
      <c r="O450">
        <v>37994.72</v>
      </c>
      <c r="P450">
        <v>165.72</v>
      </c>
      <c r="Q450">
        <v>453.18</v>
      </c>
      <c r="R450">
        <v>51.65</v>
      </c>
      <c r="S450">
        <v>28.65</v>
      </c>
      <c r="T450">
        <v>10714.02</v>
      </c>
      <c r="U450">
        <v>0.55</v>
      </c>
      <c r="V450">
        <v>0.87</v>
      </c>
      <c r="W450">
        <v>0.12</v>
      </c>
      <c r="X450">
        <v>0.64</v>
      </c>
      <c r="Y450">
        <v>1</v>
      </c>
      <c r="Z450">
        <v>10</v>
      </c>
    </row>
    <row r="451" spans="1:26">
      <c r="A451">
        <v>19</v>
      </c>
      <c r="B451">
        <v>150</v>
      </c>
      <c r="C451" t="s">
        <v>26</v>
      </c>
      <c r="D451">
        <v>7.3781</v>
      </c>
      <c r="E451">
        <v>13.55</v>
      </c>
      <c r="F451">
        <v>9.33</v>
      </c>
      <c r="G451">
        <v>25.46</v>
      </c>
      <c r="H451">
        <v>0.33</v>
      </c>
      <c r="I451">
        <v>22</v>
      </c>
      <c r="J451">
        <v>306.7</v>
      </c>
      <c r="K451">
        <v>61.82</v>
      </c>
      <c r="L451">
        <v>5.75</v>
      </c>
      <c r="M451">
        <v>20</v>
      </c>
      <c r="N451">
        <v>89.13</v>
      </c>
      <c r="O451">
        <v>38061.04</v>
      </c>
      <c r="P451">
        <v>164.73</v>
      </c>
      <c r="Q451">
        <v>453.22</v>
      </c>
      <c r="R451">
        <v>50.74</v>
      </c>
      <c r="S451">
        <v>28.65</v>
      </c>
      <c r="T451">
        <v>10265.27</v>
      </c>
      <c r="U451">
        <v>0.5600000000000001</v>
      </c>
      <c r="V451">
        <v>0.87</v>
      </c>
      <c r="W451">
        <v>0.11</v>
      </c>
      <c r="X451">
        <v>0.61</v>
      </c>
      <c r="Y451">
        <v>1</v>
      </c>
      <c r="Z451">
        <v>10</v>
      </c>
    </row>
    <row r="452" spans="1:26">
      <c r="A452">
        <v>20</v>
      </c>
      <c r="B452">
        <v>150</v>
      </c>
      <c r="C452" t="s">
        <v>26</v>
      </c>
      <c r="D452">
        <v>7.4271</v>
      </c>
      <c r="E452">
        <v>13.46</v>
      </c>
      <c r="F452">
        <v>9.300000000000001</v>
      </c>
      <c r="G452">
        <v>26.57</v>
      </c>
      <c r="H452">
        <v>0.35</v>
      </c>
      <c r="I452">
        <v>21</v>
      </c>
      <c r="J452">
        <v>307.24</v>
      </c>
      <c r="K452">
        <v>61.82</v>
      </c>
      <c r="L452">
        <v>6</v>
      </c>
      <c r="M452">
        <v>19</v>
      </c>
      <c r="N452">
        <v>89.42</v>
      </c>
      <c r="O452">
        <v>38127.48</v>
      </c>
      <c r="P452">
        <v>164.04</v>
      </c>
      <c r="Q452">
        <v>453.18</v>
      </c>
      <c r="R452">
        <v>49.45</v>
      </c>
      <c r="S452">
        <v>28.65</v>
      </c>
      <c r="T452">
        <v>9627.24</v>
      </c>
      <c r="U452">
        <v>0.58</v>
      </c>
      <c r="V452">
        <v>0.87</v>
      </c>
      <c r="W452">
        <v>0.12</v>
      </c>
      <c r="X452">
        <v>0.58</v>
      </c>
      <c r="Y452">
        <v>1</v>
      </c>
      <c r="Z452">
        <v>10</v>
      </c>
    </row>
    <row r="453" spans="1:26">
      <c r="A453">
        <v>21</v>
      </c>
      <c r="B453">
        <v>150</v>
      </c>
      <c r="C453" t="s">
        <v>26</v>
      </c>
      <c r="D453">
        <v>7.4746</v>
      </c>
      <c r="E453">
        <v>13.38</v>
      </c>
      <c r="F453">
        <v>9.27</v>
      </c>
      <c r="G453">
        <v>27.81</v>
      </c>
      <c r="H453">
        <v>0.36</v>
      </c>
      <c r="I453">
        <v>20</v>
      </c>
      <c r="J453">
        <v>307.78</v>
      </c>
      <c r="K453">
        <v>61.82</v>
      </c>
      <c r="L453">
        <v>6.25</v>
      </c>
      <c r="M453">
        <v>18</v>
      </c>
      <c r="N453">
        <v>89.70999999999999</v>
      </c>
      <c r="O453">
        <v>38194.05</v>
      </c>
      <c r="P453">
        <v>163.42</v>
      </c>
      <c r="Q453">
        <v>453.24</v>
      </c>
      <c r="R453">
        <v>48.55</v>
      </c>
      <c r="S453">
        <v>28.65</v>
      </c>
      <c r="T453">
        <v>9181.030000000001</v>
      </c>
      <c r="U453">
        <v>0.59</v>
      </c>
      <c r="V453">
        <v>0.88</v>
      </c>
      <c r="W453">
        <v>0.11</v>
      </c>
      <c r="X453">
        <v>0.55</v>
      </c>
      <c r="Y453">
        <v>1</v>
      </c>
      <c r="Z453">
        <v>10</v>
      </c>
    </row>
    <row r="454" spans="1:26">
      <c r="A454">
        <v>22</v>
      </c>
      <c r="B454">
        <v>150</v>
      </c>
      <c r="C454" t="s">
        <v>26</v>
      </c>
      <c r="D454">
        <v>7.5235</v>
      </c>
      <c r="E454">
        <v>13.29</v>
      </c>
      <c r="F454">
        <v>9.24</v>
      </c>
      <c r="G454">
        <v>29.18</v>
      </c>
      <c r="H454">
        <v>0.38</v>
      </c>
      <c r="I454">
        <v>19</v>
      </c>
      <c r="J454">
        <v>308.32</v>
      </c>
      <c r="K454">
        <v>61.82</v>
      </c>
      <c r="L454">
        <v>6.5</v>
      </c>
      <c r="M454">
        <v>17</v>
      </c>
      <c r="N454">
        <v>90</v>
      </c>
      <c r="O454">
        <v>38260.74</v>
      </c>
      <c r="P454">
        <v>162.49</v>
      </c>
      <c r="Q454">
        <v>453.18</v>
      </c>
      <c r="R454">
        <v>47.46</v>
      </c>
      <c r="S454">
        <v>28.65</v>
      </c>
      <c r="T454">
        <v>8639.780000000001</v>
      </c>
      <c r="U454">
        <v>0.6</v>
      </c>
      <c r="V454">
        <v>0.88</v>
      </c>
      <c r="W454">
        <v>0.11</v>
      </c>
      <c r="X454">
        <v>0.52</v>
      </c>
      <c r="Y454">
        <v>1</v>
      </c>
      <c r="Z454">
        <v>10</v>
      </c>
    </row>
    <row r="455" spans="1:26">
      <c r="A455">
        <v>23</v>
      </c>
      <c r="B455">
        <v>150</v>
      </c>
      <c r="C455" t="s">
        <v>26</v>
      </c>
      <c r="D455">
        <v>7.5229</v>
      </c>
      <c r="E455">
        <v>13.29</v>
      </c>
      <c r="F455">
        <v>9.24</v>
      </c>
      <c r="G455">
        <v>29.18</v>
      </c>
      <c r="H455">
        <v>0.39</v>
      </c>
      <c r="I455">
        <v>19</v>
      </c>
      <c r="J455">
        <v>308.86</v>
      </c>
      <c r="K455">
        <v>61.82</v>
      </c>
      <c r="L455">
        <v>6.75</v>
      </c>
      <c r="M455">
        <v>17</v>
      </c>
      <c r="N455">
        <v>90.29000000000001</v>
      </c>
      <c r="O455">
        <v>38327.57</v>
      </c>
      <c r="P455">
        <v>162.49</v>
      </c>
      <c r="Q455">
        <v>453.18</v>
      </c>
      <c r="R455">
        <v>47.59</v>
      </c>
      <c r="S455">
        <v>28.65</v>
      </c>
      <c r="T455">
        <v>8706.01</v>
      </c>
      <c r="U455">
        <v>0.6</v>
      </c>
      <c r="V455">
        <v>0.88</v>
      </c>
      <c r="W455">
        <v>0.11</v>
      </c>
      <c r="X455">
        <v>0.52</v>
      </c>
      <c r="Y455">
        <v>1</v>
      </c>
      <c r="Z455">
        <v>10</v>
      </c>
    </row>
    <row r="456" spans="1:26">
      <c r="A456">
        <v>24</v>
      </c>
      <c r="B456">
        <v>150</v>
      </c>
      <c r="C456" t="s">
        <v>26</v>
      </c>
      <c r="D456">
        <v>7.578</v>
      </c>
      <c r="E456">
        <v>13.2</v>
      </c>
      <c r="F456">
        <v>9.199999999999999</v>
      </c>
      <c r="G456">
        <v>30.66</v>
      </c>
      <c r="H456">
        <v>0.4</v>
      </c>
      <c r="I456">
        <v>18</v>
      </c>
      <c r="J456">
        <v>309.41</v>
      </c>
      <c r="K456">
        <v>61.82</v>
      </c>
      <c r="L456">
        <v>7</v>
      </c>
      <c r="M456">
        <v>16</v>
      </c>
      <c r="N456">
        <v>90.59</v>
      </c>
      <c r="O456">
        <v>38394.52</v>
      </c>
      <c r="P456">
        <v>161.41</v>
      </c>
      <c r="Q456">
        <v>453.17</v>
      </c>
      <c r="R456">
        <v>46.15</v>
      </c>
      <c r="S456">
        <v>28.65</v>
      </c>
      <c r="T456">
        <v>7991.47</v>
      </c>
      <c r="U456">
        <v>0.62</v>
      </c>
      <c r="V456">
        <v>0.88</v>
      </c>
      <c r="W456">
        <v>0.11</v>
      </c>
      <c r="X456">
        <v>0.48</v>
      </c>
      <c r="Y456">
        <v>1</v>
      </c>
      <c r="Z456">
        <v>10</v>
      </c>
    </row>
    <row r="457" spans="1:26">
      <c r="A457">
        <v>25</v>
      </c>
      <c r="B457">
        <v>150</v>
      </c>
      <c r="C457" t="s">
        <v>26</v>
      </c>
      <c r="D457">
        <v>7.624</v>
      </c>
      <c r="E457">
        <v>13.12</v>
      </c>
      <c r="F457">
        <v>9.17</v>
      </c>
      <c r="G457">
        <v>32.38</v>
      </c>
      <c r="H457">
        <v>0.42</v>
      </c>
      <c r="I457">
        <v>17</v>
      </c>
      <c r="J457">
        <v>309.95</v>
      </c>
      <c r="K457">
        <v>61.82</v>
      </c>
      <c r="L457">
        <v>7.25</v>
      </c>
      <c r="M457">
        <v>15</v>
      </c>
      <c r="N457">
        <v>90.88</v>
      </c>
      <c r="O457">
        <v>38461.6</v>
      </c>
      <c r="P457">
        <v>160.87</v>
      </c>
      <c r="Q457">
        <v>453.17</v>
      </c>
      <c r="R457">
        <v>45.44</v>
      </c>
      <c r="S457">
        <v>28.65</v>
      </c>
      <c r="T457">
        <v>7642.48</v>
      </c>
      <c r="U457">
        <v>0.63</v>
      </c>
      <c r="V457">
        <v>0.89</v>
      </c>
      <c r="W457">
        <v>0.11</v>
      </c>
      <c r="X457">
        <v>0.45</v>
      </c>
      <c r="Y457">
        <v>1</v>
      </c>
      <c r="Z457">
        <v>10</v>
      </c>
    </row>
    <row r="458" spans="1:26">
      <c r="A458">
        <v>26</v>
      </c>
      <c r="B458">
        <v>150</v>
      </c>
      <c r="C458" t="s">
        <v>26</v>
      </c>
      <c r="D458">
        <v>7.6218</v>
      </c>
      <c r="E458">
        <v>13.12</v>
      </c>
      <c r="F458">
        <v>9.18</v>
      </c>
      <c r="G458">
        <v>32.4</v>
      </c>
      <c r="H458">
        <v>0.43</v>
      </c>
      <c r="I458">
        <v>17</v>
      </c>
      <c r="J458">
        <v>310.5</v>
      </c>
      <c r="K458">
        <v>61.82</v>
      </c>
      <c r="L458">
        <v>7.5</v>
      </c>
      <c r="M458">
        <v>15</v>
      </c>
      <c r="N458">
        <v>91.18000000000001</v>
      </c>
      <c r="O458">
        <v>38528.81</v>
      </c>
      <c r="P458">
        <v>160.79</v>
      </c>
      <c r="Q458">
        <v>453.24</v>
      </c>
      <c r="R458">
        <v>45.55</v>
      </c>
      <c r="S458">
        <v>28.65</v>
      </c>
      <c r="T458">
        <v>7695.74</v>
      </c>
      <c r="U458">
        <v>0.63</v>
      </c>
      <c r="V458">
        <v>0.89</v>
      </c>
      <c r="W458">
        <v>0.11</v>
      </c>
      <c r="X458">
        <v>0.46</v>
      </c>
      <c r="Y458">
        <v>1</v>
      </c>
      <c r="Z458">
        <v>10</v>
      </c>
    </row>
    <row r="459" spans="1:26">
      <c r="A459">
        <v>27</v>
      </c>
      <c r="B459">
        <v>150</v>
      </c>
      <c r="C459" t="s">
        <v>26</v>
      </c>
      <c r="D459">
        <v>7.6785</v>
      </c>
      <c r="E459">
        <v>13.02</v>
      </c>
      <c r="F459">
        <v>9.140000000000001</v>
      </c>
      <c r="G459">
        <v>34.26</v>
      </c>
      <c r="H459">
        <v>0.44</v>
      </c>
      <c r="I459">
        <v>16</v>
      </c>
      <c r="J459">
        <v>311.04</v>
      </c>
      <c r="K459">
        <v>61.82</v>
      </c>
      <c r="L459">
        <v>7.75</v>
      </c>
      <c r="M459">
        <v>14</v>
      </c>
      <c r="N459">
        <v>91.47</v>
      </c>
      <c r="O459">
        <v>38596.15</v>
      </c>
      <c r="P459">
        <v>159.91</v>
      </c>
      <c r="Q459">
        <v>453.17</v>
      </c>
      <c r="R459">
        <v>44.24</v>
      </c>
      <c r="S459">
        <v>28.65</v>
      </c>
      <c r="T459">
        <v>7043.16</v>
      </c>
      <c r="U459">
        <v>0.65</v>
      </c>
      <c r="V459">
        <v>0.89</v>
      </c>
      <c r="W459">
        <v>0.1</v>
      </c>
      <c r="X459">
        <v>0.42</v>
      </c>
      <c r="Y459">
        <v>1</v>
      </c>
      <c r="Z459">
        <v>10</v>
      </c>
    </row>
    <row r="460" spans="1:26">
      <c r="A460">
        <v>28</v>
      </c>
      <c r="B460">
        <v>150</v>
      </c>
      <c r="C460" t="s">
        <v>26</v>
      </c>
      <c r="D460">
        <v>7.6723</v>
      </c>
      <c r="E460">
        <v>13.03</v>
      </c>
      <c r="F460">
        <v>9.15</v>
      </c>
      <c r="G460">
        <v>34.3</v>
      </c>
      <c r="H460">
        <v>0.46</v>
      </c>
      <c r="I460">
        <v>16</v>
      </c>
      <c r="J460">
        <v>311.59</v>
      </c>
      <c r="K460">
        <v>61.82</v>
      </c>
      <c r="L460">
        <v>8</v>
      </c>
      <c r="M460">
        <v>14</v>
      </c>
      <c r="N460">
        <v>91.77</v>
      </c>
      <c r="O460">
        <v>38663.62</v>
      </c>
      <c r="P460">
        <v>159.72</v>
      </c>
      <c r="Q460">
        <v>453.2</v>
      </c>
      <c r="R460">
        <v>44.46</v>
      </c>
      <c r="S460">
        <v>28.65</v>
      </c>
      <c r="T460">
        <v>7153.06</v>
      </c>
      <c r="U460">
        <v>0.64</v>
      </c>
      <c r="V460">
        <v>0.89</v>
      </c>
      <c r="W460">
        <v>0.11</v>
      </c>
      <c r="X460">
        <v>0.43</v>
      </c>
      <c r="Y460">
        <v>1</v>
      </c>
      <c r="Z460">
        <v>10</v>
      </c>
    </row>
    <row r="461" spans="1:26">
      <c r="A461">
        <v>29</v>
      </c>
      <c r="B461">
        <v>150</v>
      </c>
      <c r="C461" t="s">
        <v>26</v>
      </c>
      <c r="D461">
        <v>7.7296</v>
      </c>
      <c r="E461">
        <v>12.94</v>
      </c>
      <c r="F461">
        <v>9.109999999999999</v>
      </c>
      <c r="G461">
        <v>36.43</v>
      </c>
      <c r="H461">
        <v>0.47</v>
      </c>
      <c r="I461">
        <v>15</v>
      </c>
      <c r="J461">
        <v>312.14</v>
      </c>
      <c r="K461">
        <v>61.82</v>
      </c>
      <c r="L461">
        <v>8.25</v>
      </c>
      <c r="M461">
        <v>13</v>
      </c>
      <c r="N461">
        <v>92.06999999999999</v>
      </c>
      <c r="O461">
        <v>38731.35</v>
      </c>
      <c r="P461">
        <v>158.69</v>
      </c>
      <c r="Q461">
        <v>453.18</v>
      </c>
      <c r="R461">
        <v>43.16</v>
      </c>
      <c r="S461">
        <v>28.65</v>
      </c>
      <c r="T461">
        <v>6510.65</v>
      </c>
      <c r="U461">
        <v>0.66</v>
      </c>
      <c r="V461">
        <v>0.89</v>
      </c>
      <c r="W461">
        <v>0.11</v>
      </c>
      <c r="X461">
        <v>0.39</v>
      </c>
      <c r="Y461">
        <v>1</v>
      </c>
      <c r="Z461">
        <v>10</v>
      </c>
    </row>
    <row r="462" spans="1:26">
      <c r="A462">
        <v>30</v>
      </c>
      <c r="B462">
        <v>150</v>
      </c>
      <c r="C462" t="s">
        <v>26</v>
      </c>
      <c r="D462">
        <v>7.7293</v>
      </c>
      <c r="E462">
        <v>12.94</v>
      </c>
      <c r="F462">
        <v>9.109999999999999</v>
      </c>
      <c r="G462">
        <v>36.43</v>
      </c>
      <c r="H462">
        <v>0.48</v>
      </c>
      <c r="I462">
        <v>15</v>
      </c>
      <c r="J462">
        <v>312.69</v>
      </c>
      <c r="K462">
        <v>61.82</v>
      </c>
      <c r="L462">
        <v>8.5</v>
      </c>
      <c r="M462">
        <v>13</v>
      </c>
      <c r="N462">
        <v>92.37</v>
      </c>
      <c r="O462">
        <v>38799.09</v>
      </c>
      <c r="P462">
        <v>158.51</v>
      </c>
      <c r="Q462">
        <v>453.17</v>
      </c>
      <c r="R462">
        <v>43.11</v>
      </c>
      <c r="S462">
        <v>28.65</v>
      </c>
      <c r="T462">
        <v>6487.45</v>
      </c>
      <c r="U462">
        <v>0.66</v>
      </c>
      <c r="V462">
        <v>0.89</v>
      </c>
      <c r="W462">
        <v>0.11</v>
      </c>
      <c r="X462">
        <v>0.39</v>
      </c>
      <c r="Y462">
        <v>1</v>
      </c>
      <c r="Z462">
        <v>10</v>
      </c>
    </row>
    <row r="463" spans="1:26">
      <c r="A463">
        <v>31</v>
      </c>
      <c r="B463">
        <v>150</v>
      </c>
      <c r="C463" t="s">
        <v>26</v>
      </c>
      <c r="D463">
        <v>7.8203</v>
      </c>
      <c r="E463">
        <v>12.79</v>
      </c>
      <c r="F463">
        <v>9.01</v>
      </c>
      <c r="G463">
        <v>38.62</v>
      </c>
      <c r="H463">
        <v>0.5</v>
      </c>
      <c r="I463">
        <v>14</v>
      </c>
      <c r="J463">
        <v>313.24</v>
      </c>
      <c r="K463">
        <v>61.82</v>
      </c>
      <c r="L463">
        <v>8.75</v>
      </c>
      <c r="M463">
        <v>12</v>
      </c>
      <c r="N463">
        <v>92.67</v>
      </c>
      <c r="O463">
        <v>38866.96</v>
      </c>
      <c r="P463">
        <v>156.58</v>
      </c>
      <c r="Q463">
        <v>453.17</v>
      </c>
      <c r="R463">
        <v>39.83</v>
      </c>
      <c r="S463">
        <v>28.65</v>
      </c>
      <c r="T463">
        <v>4848.61</v>
      </c>
      <c r="U463">
        <v>0.72</v>
      </c>
      <c r="V463">
        <v>0.9</v>
      </c>
      <c r="W463">
        <v>0.1</v>
      </c>
      <c r="X463">
        <v>0.29</v>
      </c>
      <c r="Y463">
        <v>1</v>
      </c>
      <c r="Z463">
        <v>10</v>
      </c>
    </row>
    <row r="464" spans="1:26">
      <c r="A464">
        <v>32</v>
      </c>
      <c r="B464">
        <v>150</v>
      </c>
      <c r="C464" t="s">
        <v>26</v>
      </c>
      <c r="D464">
        <v>7.8086</v>
      </c>
      <c r="E464">
        <v>12.81</v>
      </c>
      <c r="F464">
        <v>9.029999999999999</v>
      </c>
      <c r="G464">
        <v>38.71</v>
      </c>
      <c r="H464">
        <v>0.51</v>
      </c>
      <c r="I464">
        <v>14</v>
      </c>
      <c r="J464">
        <v>313.79</v>
      </c>
      <c r="K464">
        <v>61.82</v>
      </c>
      <c r="L464">
        <v>9</v>
      </c>
      <c r="M464">
        <v>12</v>
      </c>
      <c r="N464">
        <v>92.97</v>
      </c>
      <c r="O464">
        <v>38934.97</v>
      </c>
      <c r="P464">
        <v>157</v>
      </c>
      <c r="Q464">
        <v>453.17</v>
      </c>
      <c r="R464">
        <v>40.83</v>
      </c>
      <c r="S464">
        <v>28.65</v>
      </c>
      <c r="T464">
        <v>5350</v>
      </c>
      <c r="U464">
        <v>0.7</v>
      </c>
      <c r="V464">
        <v>0.9</v>
      </c>
      <c r="W464">
        <v>0.1</v>
      </c>
      <c r="X464">
        <v>0.31</v>
      </c>
      <c r="Y464">
        <v>1</v>
      </c>
      <c r="Z464">
        <v>10</v>
      </c>
    </row>
    <row r="465" spans="1:26">
      <c r="A465">
        <v>33</v>
      </c>
      <c r="B465">
        <v>150</v>
      </c>
      <c r="C465" t="s">
        <v>26</v>
      </c>
      <c r="D465">
        <v>7.7348</v>
      </c>
      <c r="E465">
        <v>12.93</v>
      </c>
      <c r="F465">
        <v>9.15</v>
      </c>
      <c r="G465">
        <v>39.23</v>
      </c>
      <c r="H465">
        <v>0.52</v>
      </c>
      <c r="I465">
        <v>14</v>
      </c>
      <c r="J465">
        <v>314.34</v>
      </c>
      <c r="K465">
        <v>61.82</v>
      </c>
      <c r="L465">
        <v>9.25</v>
      </c>
      <c r="M465">
        <v>12</v>
      </c>
      <c r="N465">
        <v>93.27</v>
      </c>
      <c r="O465">
        <v>39003.11</v>
      </c>
      <c r="P465">
        <v>159.1</v>
      </c>
      <c r="Q465">
        <v>453.18</v>
      </c>
      <c r="R465">
        <v>45.19</v>
      </c>
      <c r="S465">
        <v>28.65</v>
      </c>
      <c r="T465">
        <v>7527.99</v>
      </c>
      <c r="U465">
        <v>0.63</v>
      </c>
      <c r="V465">
        <v>0.89</v>
      </c>
      <c r="W465">
        <v>0.1</v>
      </c>
      <c r="X465">
        <v>0.43</v>
      </c>
      <c r="Y465">
        <v>1</v>
      </c>
      <c r="Z465">
        <v>10</v>
      </c>
    </row>
    <row r="466" spans="1:26">
      <c r="A466">
        <v>34</v>
      </c>
      <c r="B466">
        <v>150</v>
      </c>
      <c r="C466" t="s">
        <v>26</v>
      </c>
      <c r="D466">
        <v>7.824</v>
      </c>
      <c r="E466">
        <v>12.78</v>
      </c>
      <c r="F466">
        <v>9.06</v>
      </c>
      <c r="G466">
        <v>41.82</v>
      </c>
      <c r="H466">
        <v>0.54</v>
      </c>
      <c r="I466">
        <v>13</v>
      </c>
      <c r="J466">
        <v>314.9</v>
      </c>
      <c r="K466">
        <v>61.82</v>
      </c>
      <c r="L466">
        <v>9.5</v>
      </c>
      <c r="M466">
        <v>11</v>
      </c>
      <c r="N466">
        <v>93.56999999999999</v>
      </c>
      <c r="O466">
        <v>39071.38</v>
      </c>
      <c r="P466">
        <v>157.29</v>
      </c>
      <c r="Q466">
        <v>453.23</v>
      </c>
      <c r="R466">
        <v>41.78</v>
      </c>
      <c r="S466">
        <v>28.65</v>
      </c>
      <c r="T466">
        <v>5832.36</v>
      </c>
      <c r="U466">
        <v>0.6899999999999999</v>
      </c>
      <c r="V466">
        <v>0.9</v>
      </c>
      <c r="W466">
        <v>0.1</v>
      </c>
      <c r="X466">
        <v>0.34</v>
      </c>
      <c r="Y466">
        <v>1</v>
      </c>
      <c r="Z466">
        <v>10</v>
      </c>
    </row>
    <row r="467" spans="1:26">
      <c r="A467">
        <v>35</v>
      </c>
      <c r="B467">
        <v>150</v>
      </c>
      <c r="C467" t="s">
        <v>26</v>
      </c>
      <c r="D467">
        <v>7.8167</v>
      </c>
      <c r="E467">
        <v>12.79</v>
      </c>
      <c r="F467">
        <v>9.07</v>
      </c>
      <c r="G467">
        <v>41.88</v>
      </c>
      <c r="H467">
        <v>0.55</v>
      </c>
      <c r="I467">
        <v>13</v>
      </c>
      <c r="J467">
        <v>315.45</v>
      </c>
      <c r="K467">
        <v>61.82</v>
      </c>
      <c r="L467">
        <v>9.75</v>
      </c>
      <c r="M467">
        <v>11</v>
      </c>
      <c r="N467">
        <v>93.88</v>
      </c>
      <c r="O467">
        <v>39139.8</v>
      </c>
      <c r="P467">
        <v>157.29</v>
      </c>
      <c r="Q467">
        <v>453.19</v>
      </c>
      <c r="R467">
        <v>42.19</v>
      </c>
      <c r="S467">
        <v>28.65</v>
      </c>
      <c r="T467">
        <v>6035.55</v>
      </c>
      <c r="U467">
        <v>0.68</v>
      </c>
      <c r="V467">
        <v>0.9</v>
      </c>
      <c r="W467">
        <v>0.1</v>
      </c>
      <c r="X467">
        <v>0.35</v>
      </c>
      <c r="Y467">
        <v>1</v>
      </c>
      <c r="Z467">
        <v>10</v>
      </c>
    </row>
    <row r="468" spans="1:26">
      <c r="A468">
        <v>36</v>
      </c>
      <c r="B468">
        <v>150</v>
      </c>
      <c r="C468" t="s">
        <v>26</v>
      </c>
      <c r="D468">
        <v>7.812</v>
      </c>
      <c r="E468">
        <v>12.8</v>
      </c>
      <c r="F468">
        <v>9.08</v>
      </c>
      <c r="G468">
        <v>41.91</v>
      </c>
      <c r="H468">
        <v>0.5600000000000001</v>
      </c>
      <c r="I468">
        <v>13</v>
      </c>
      <c r="J468">
        <v>316.01</v>
      </c>
      <c r="K468">
        <v>61.82</v>
      </c>
      <c r="L468">
        <v>10</v>
      </c>
      <c r="M468">
        <v>11</v>
      </c>
      <c r="N468">
        <v>94.18000000000001</v>
      </c>
      <c r="O468">
        <v>39208.35</v>
      </c>
      <c r="P468">
        <v>157</v>
      </c>
      <c r="Q468">
        <v>453.17</v>
      </c>
      <c r="R468">
        <v>42.49</v>
      </c>
      <c r="S468">
        <v>28.65</v>
      </c>
      <c r="T468">
        <v>6183.93</v>
      </c>
      <c r="U468">
        <v>0.67</v>
      </c>
      <c r="V468">
        <v>0.89</v>
      </c>
      <c r="W468">
        <v>0.1</v>
      </c>
      <c r="X468">
        <v>0.36</v>
      </c>
      <c r="Y468">
        <v>1</v>
      </c>
      <c r="Z468">
        <v>10</v>
      </c>
    </row>
    <row r="469" spans="1:26">
      <c r="A469">
        <v>37</v>
      </c>
      <c r="B469">
        <v>150</v>
      </c>
      <c r="C469" t="s">
        <v>26</v>
      </c>
      <c r="D469">
        <v>7.8771</v>
      </c>
      <c r="E469">
        <v>12.7</v>
      </c>
      <c r="F469">
        <v>9.029999999999999</v>
      </c>
      <c r="G469">
        <v>45.16</v>
      </c>
      <c r="H469">
        <v>0.58</v>
      </c>
      <c r="I469">
        <v>12</v>
      </c>
      <c r="J469">
        <v>316.56</v>
      </c>
      <c r="K469">
        <v>61.82</v>
      </c>
      <c r="L469">
        <v>10.25</v>
      </c>
      <c r="M469">
        <v>10</v>
      </c>
      <c r="N469">
        <v>94.48999999999999</v>
      </c>
      <c r="O469">
        <v>39277.04</v>
      </c>
      <c r="P469">
        <v>155.91</v>
      </c>
      <c r="Q469">
        <v>453.18</v>
      </c>
      <c r="R469">
        <v>40.72</v>
      </c>
      <c r="S469">
        <v>28.65</v>
      </c>
      <c r="T469">
        <v>5305.08</v>
      </c>
      <c r="U469">
        <v>0.7</v>
      </c>
      <c r="V469">
        <v>0.9</v>
      </c>
      <c r="W469">
        <v>0.1</v>
      </c>
      <c r="X469">
        <v>0.31</v>
      </c>
      <c r="Y469">
        <v>1</v>
      </c>
      <c r="Z469">
        <v>10</v>
      </c>
    </row>
    <row r="470" spans="1:26">
      <c r="A470">
        <v>38</v>
      </c>
      <c r="B470">
        <v>150</v>
      </c>
      <c r="C470" t="s">
        <v>26</v>
      </c>
      <c r="D470">
        <v>7.8694</v>
      </c>
      <c r="E470">
        <v>12.71</v>
      </c>
      <c r="F470">
        <v>9.039999999999999</v>
      </c>
      <c r="G470">
        <v>45.22</v>
      </c>
      <c r="H470">
        <v>0.59</v>
      </c>
      <c r="I470">
        <v>12</v>
      </c>
      <c r="J470">
        <v>317.12</v>
      </c>
      <c r="K470">
        <v>61.82</v>
      </c>
      <c r="L470">
        <v>10.5</v>
      </c>
      <c r="M470">
        <v>10</v>
      </c>
      <c r="N470">
        <v>94.8</v>
      </c>
      <c r="O470">
        <v>39345.87</v>
      </c>
      <c r="P470">
        <v>156.2</v>
      </c>
      <c r="Q470">
        <v>453.17</v>
      </c>
      <c r="R470">
        <v>41.11</v>
      </c>
      <c r="S470">
        <v>28.65</v>
      </c>
      <c r="T470">
        <v>5501.99</v>
      </c>
      <c r="U470">
        <v>0.7</v>
      </c>
      <c r="V470">
        <v>0.9</v>
      </c>
      <c r="W470">
        <v>0.1</v>
      </c>
      <c r="X470">
        <v>0.32</v>
      </c>
      <c r="Y470">
        <v>1</v>
      </c>
      <c r="Z470">
        <v>10</v>
      </c>
    </row>
    <row r="471" spans="1:26">
      <c r="A471">
        <v>39</v>
      </c>
      <c r="B471">
        <v>150</v>
      </c>
      <c r="C471" t="s">
        <v>26</v>
      </c>
      <c r="D471">
        <v>7.8745</v>
      </c>
      <c r="E471">
        <v>12.7</v>
      </c>
      <c r="F471">
        <v>9.039999999999999</v>
      </c>
      <c r="G471">
        <v>45.18</v>
      </c>
      <c r="H471">
        <v>0.6</v>
      </c>
      <c r="I471">
        <v>12</v>
      </c>
      <c r="J471">
        <v>317.68</v>
      </c>
      <c r="K471">
        <v>61.82</v>
      </c>
      <c r="L471">
        <v>10.75</v>
      </c>
      <c r="M471">
        <v>10</v>
      </c>
      <c r="N471">
        <v>95.11</v>
      </c>
      <c r="O471">
        <v>39414.84</v>
      </c>
      <c r="P471">
        <v>155.71</v>
      </c>
      <c r="Q471">
        <v>453.17</v>
      </c>
      <c r="R471">
        <v>40.9</v>
      </c>
      <c r="S471">
        <v>28.65</v>
      </c>
      <c r="T471">
        <v>5396.16</v>
      </c>
      <c r="U471">
        <v>0.7</v>
      </c>
      <c r="V471">
        <v>0.9</v>
      </c>
      <c r="W471">
        <v>0.1</v>
      </c>
      <c r="X471">
        <v>0.32</v>
      </c>
      <c r="Y471">
        <v>1</v>
      </c>
      <c r="Z471">
        <v>10</v>
      </c>
    </row>
    <row r="472" spans="1:26">
      <c r="A472">
        <v>40</v>
      </c>
      <c r="B472">
        <v>150</v>
      </c>
      <c r="C472" t="s">
        <v>26</v>
      </c>
      <c r="D472">
        <v>7.8634</v>
      </c>
      <c r="E472">
        <v>12.72</v>
      </c>
      <c r="F472">
        <v>9.050000000000001</v>
      </c>
      <c r="G472">
        <v>45.27</v>
      </c>
      <c r="H472">
        <v>0.62</v>
      </c>
      <c r="I472">
        <v>12</v>
      </c>
      <c r="J472">
        <v>318.24</v>
      </c>
      <c r="K472">
        <v>61.82</v>
      </c>
      <c r="L472">
        <v>11</v>
      </c>
      <c r="M472">
        <v>10</v>
      </c>
      <c r="N472">
        <v>95.42</v>
      </c>
      <c r="O472">
        <v>39483.95</v>
      </c>
      <c r="P472">
        <v>155.68</v>
      </c>
      <c r="Q472">
        <v>453.19</v>
      </c>
      <c r="R472">
        <v>41.51</v>
      </c>
      <c r="S472">
        <v>28.65</v>
      </c>
      <c r="T472">
        <v>5700.98</v>
      </c>
      <c r="U472">
        <v>0.6899999999999999</v>
      </c>
      <c r="V472">
        <v>0.9</v>
      </c>
      <c r="W472">
        <v>0.1</v>
      </c>
      <c r="X472">
        <v>0.33</v>
      </c>
      <c r="Y472">
        <v>1</v>
      </c>
      <c r="Z472">
        <v>10</v>
      </c>
    </row>
    <row r="473" spans="1:26">
      <c r="A473">
        <v>41</v>
      </c>
      <c r="B473">
        <v>150</v>
      </c>
      <c r="C473" t="s">
        <v>26</v>
      </c>
      <c r="D473">
        <v>7.9307</v>
      </c>
      <c r="E473">
        <v>12.61</v>
      </c>
      <c r="F473">
        <v>9</v>
      </c>
      <c r="G473">
        <v>49.1</v>
      </c>
      <c r="H473">
        <v>0.63</v>
      </c>
      <c r="I473">
        <v>11</v>
      </c>
      <c r="J473">
        <v>318.8</v>
      </c>
      <c r="K473">
        <v>61.82</v>
      </c>
      <c r="L473">
        <v>11.25</v>
      </c>
      <c r="M473">
        <v>9</v>
      </c>
      <c r="N473">
        <v>95.73</v>
      </c>
      <c r="O473">
        <v>39553.2</v>
      </c>
      <c r="P473">
        <v>154.59</v>
      </c>
      <c r="Q473">
        <v>453.18</v>
      </c>
      <c r="R473">
        <v>39.71</v>
      </c>
      <c r="S473">
        <v>28.65</v>
      </c>
      <c r="T473">
        <v>4802.95</v>
      </c>
      <c r="U473">
        <v>0.72</v>
      </c>
      <c r="V473">
        <v>0.9</v>
      </c>
      <c r="W473">
        <v>0.1</v>
      </c>
      <c r="X473">
        <v>0.28</v>
      </c>
      <c r="Y473">
        <v>1</v>
      </c>
      <c r="Z473">
        <v>10</v>
      </c>
    </row>
    <row r="474" spans="1:26">
      <c r="A474">
        <v>42</v>
      </c>
      <c r="B474">
        <v>150</v>
      </c>
      <c r="C474" t="s">
        <v>26</v>
      </c>
      <c r="D474">
        <v>7.9257</v>
      </c>
      <c r="E474">
        <v>12.62</v>
      </c>
      <c r="F474">
        <v>9.01</v>
      </c>
      <c r="G474">
        <v>49.14</v>
      </c>
      <c r="H474">
        <v>0.64</v>
      </c>
      <c r="I474">
        <v>11</v>
      </c>
      <c r="J474">
        <v>319.36</v>
      </c>
      <c r="K474">
        <v>61.82</v>
      </c>
      <c r="L474">
        <v>11.5</v>
      </c>
      <c r="M474">
        <v>9</v>
      </c>
      <c r="N474">
        <v>96.04000000000001</v>
      </c>
      <c r="O474">
        <v>39622.59</v>
      </c>
      <c r="P474">
        <v>154.58</v>
      </c>
      <c r="Q474">
        <v>453.19</v>
      </c>
      <c r="R474">
        <v>39.97</v>
      </c>
      <c r="S474">
        <v>28.65</v>
      </c>
      <c r="T474">
        <v>4937.26</v>
      </c>
      <c r="U474">
        <v>0.72</v>
      </c>
      <c r="V474">
        <v>0.9</v>
      </c>
      <c r="W474">
        <v>0.1</v>
      </c>
      <c r="X474">
        <v>0.29</v>
      </c>
      <c r="Y474">
        <v>1</v>
      </c>
      <c r="Z474">
        <v>10</v>
      </c>
    </row>
    <row r="475" spans="1:26">
      <c r="A475">
        <v>43</v>
      </c>
      <c r="B475">
        <v>150</v>
      </c>
      <c r="C475" t="s">
        <v>26</v>
      </c>
      <c r="D475">
        <v>7.9286</v>
      </c>
      <c r="E475">
        <v>12.61</v>
      </c>
      <c r="F475">
        <v>9</v>
      </c>
      <c r="G475">
        <v>49.11</v>
      </c>
      <c r="H475">
        <v>0.65</v>
      </c>
      <c r="I475">
        <v>11</v>
      </c>
      <c r="J475">
        <v>319.93</v>
      </c>
      <c r="K475">
        <v>61.82</v>
      </c>
      <c r="L475">
        <v>11.75</v>
      </c>
      <c r="M475">
        <v>9</v>
      </c>
      <c r="N475">
        <v>96.36</v>
      </c>
      <c r="O475">
        <v>39692.13</v>
      </c>
      <c r="P475">
        <v>154.41</v>
      </c>
      <c r="Q475">
        <v>453.17</v>
      </c>
      <c r="R475">
        <v>39.92</v>
      </c>
      <c r="S475">
        <v>28.65</v>
      </c>
      <c r="T475">
        <v>4909.48</v>
      </c>
      <c r="U475">
        <v>0.72</v>
      </c>
      <c r="V475">
        <v>0.9</v>
      </c>
      <c r="W475">
        <v>0.1</v>
      </c>
      <c r="X475">
        <v>0.28</v>
      </c>
      <c r="Y475">
        <v>1</v>
      </c>
      <c r="Z475">
        <v>10</v>
      </c>
    </row>
    <row r="476" spans="1:26">
      <c r="A476">
        <v>44</v>
      </c>
      <c r="B476">
        <v>150</v>
      </c>
      <c r="C476" t="s">
        <v>26</v>
      </c>
      <c r="D476">
        <v>7.9236</v>
      </c>
      <c r="E476">
        <v>12.62</v>
      </c>
      <c r="F476">
        <v>9.01</v>
      </c>
      <c r="G476">
        <v>49.16</v>
      </c>
      <c r="H476">
        <v>0.67</v>
      </c>
      <c r="I476">
        <v>11</v>
      </c>
      <c r="J476">
        <v>320.49</v>
      </c>
      <c r="K476">
        <v>61.82</v>
      </c>
      <c r="L476">
        <v>12</v>
      </c>
      <c r="M476">
        <v>9</v>
      </c>
      <c r="N476">
        <v>96.67</v>
      </c>
      <c r="O476">
        <v>39761.81</v>
      </c>
      <c r="P476">
        <v>154.18</v>
      </c>
      <c r="Q476">
        <v>453.21</v>
      </c>
      <c r="R476">
        <v>40.13</v>
      </c>
      <c r="S476">
        <v>28.65</v>
      </c>
      <c r="T476">
        <v>5015.96</v>
      </c>
      <c r="U476">
        <v>0.71</v>
      </c>
      <c r="V476">
        <v>0.9</v>
      </c>
      <c r="W476">
        <v>0.1</v>
      </c>
      <c r="X476">
        <v>0.29</v>
      </c>
      <c r="Y476">
        <v>1</v>
      </c>
      <c r="Z476">
        <v>10</v>
      </c>
    </row>
    <row r="477" spans="1:26">
      <c r="A477">
        <v>45</v>
      </c>
      <c r="B477">
        <v>150</v>
      </c>
      <c r="C477" t="s">
        <v>26</v>
      </c>
      <c r="D477">
        <v>7.984</v>
      </c>
      <c r="E477">
        <v>12.52</v>
      </c>
      <c r="F477">
        <v>8.970000000000001</v>
      </c>
      <c r="G477">
        <v>53.83</v>
      </c>
      <c r="H477">
        <v>0.68</v>
      </c>
      <c r="I477">
        <v>10</v>
      </c>
      <c r="J477">
        <v>321.06</v>
      </c>
      <c r="K477">
        <v>61.82</v>
      </c>
      <c r="L477">
        <v>12.25</v>
      </c>
      <c r="M477">
        <v>8</v>
      </c>
      <c r="N477">
        <v>96.98999999999999</v>
      </c>
      <c r="O477">
        <v>39831.64</v>
      </c>
      <c r="P477">
        <v>153.06</v>
      </c>
      <c r="Q477">
        <v>453.17</v>
      </c>
      <c r="R477">
        <v>38.82</v>
      </c>
      <c r="S477">
        <v>28.65</v>
      </c>
      <c r="T477">
        <v>4362.68</v>
      </c>
      <c r="U477">
        <v>0.74</v>
      </c>
      <c r="V477">
        <v>0.91</v>
      </c>
      <c r="W477">
        <v>0.1</v>
      </c>
      <c r="X477">
        <v>0.25</v>
      </c>
      <c r="Y477">
        <v>1</v>
      </c>
      <c r="Z477">
        <v>10</v>
      </c>
    </row>
    <row r="478" spans="1:26">
      <c r="A478">
        <v>46</v>
      </c>
      <c r="B478">
        <v>150</v>
      </c>
      <c r="C478" t="s">
        <v>26</v>
      </c>
      <c r="D478">
        <v>7.9954</v>
      </c>
      <c r="E478">
        <v>12.51</v>
      </c>
      <c r="F478">
        <v>8.949999999999999</v>
      </c>
      <c r="G478">
        <v>53.73</v>
      </c>
      <c r="H478">
        <v>0.6899999999999999</v>
      </c>
      <c r="I478">
        <v>10</v>
      </c>
      <c r="J478">
        <v>321.63</v>
      </c>
      <c r="K478">
        <v>61.82</v>
      </c>
      <c r="L478">
        <v>12.5</v>
      </c>
      <c r="M478">
        <v>8</v>
      </c>
      <c r="N478">
        <v>97.31</v>
      </c>
      <c r="O478">
        <v>39901.61</v>
      </c>
      <c r="P478">
        <v>152.98</v>
      </c>
      <c r="Q478">
        <v>453.17</v>
      </c>
      <c r="R478">
        <v>38.14</v>
      </c>
      <c r="S478">
        <v>28.65</v>
      </c>
      <c r="T478">
        <v>4025.14</v>
      </c>
      <c r="U478">
        <v>0.75</v>
      </c>
      <c r="V478">
        <v>0.91</v>
      </c>
      <c r="W478">
        <v>0.1</v>
      </c>
      <c r="X478">
        <v>0.23</v>
      </c>
      <c r="Y478">
        <v>1</v>
      </c>
      <c r="Z478">
        <v>10</v>
      </c>
    </row>
    <row r="479" spans="1:26">
      <c r="A479">
        <v>47</v>
      </c>
      <c r="B479">
        <v>150</v>
      </c>
      <c r="C479" t="s">
        <v>26</v>
      </c>
      <c r="D479">
        <v>8.013</v>
      </c>
      <c r="E479">
        <v>12.48</v>
      </c>
      <c r="F479">
        <v>8.93</v>
      </c>
      <c r="G479">
        <v>53.56</v>
      </c>
      <c r="H479">
        <v>0.71</v>
      </c>
      <c r="I479">
        <v>10</v>
      </c>
      <c r="J479">
        <v>322.2</v>
      </c>
      <c r="K479">
        <v>61.82</v>
      </c>
      <c r="L479">
        <v>12.75</v>
      </c>
      <c r="M479">
        <v>8</v>
      </c>
      <c r="N479">
        <v>97.62</v>
      </c>
      <c r="O479">
        <v>39971.73</v>
      </c>
      <c r="P479">
        <v>152.35</v>
      </c>
      <c r="Q479">
        <v>453.17</v>
      </c>
      <c r="R479">
        <v>37.1</v>
      </c>
      <c r="S479">
        <v>28.65</v>
      </c>
      <c r="T479">
        <v>3507.4</v>
      </c>
      <c r="U479">
        <v>0.77</v>
      </c>
      <c r="V479">
        <v>0.91</v>
      </c>
      <c r="W479">
        <v>0.1</v>
      </c>
      <c r="X479">
        <v>0.21</v>
      </c>
      <c r="Y479">
        <v>1</v>
      </c>
      <c r="Z479">
        <v>10</v>
      </c>
    </row>
    <row r="480" spans="1:26">
      <c r="A480">
        <v>48</v>
      </c>
      <c r="B480">
        <v>150</v>
      </c>
      <c r="C480" t="s">
        <v>26</v>
      </c>
      <c r="D480">
        <v>8.014799999999999</v>
      </c>
      <c r="E480">
        <v>12.48</v>
      </c>
      <c r="F480">
        <v>8.92</v>
      </c>
      <c r="G480">
        <v>53.54</v>
      </c>
      <c r="H480">
        <v>0.72</v>
      </c>
      <c r="I480">
        <v>10</v>
      </c>
      <c r="J480">
        <v>322.77</v>
      </c>
      <c r="K480">
        <v>61.82</v>
      </c>
      <c r="L480">
        <v>13</v>
      </c>
      <c r="M480">
        <v>8</v>
      </c>
      <c r="N480">
        <v>97.94</v>
      </c>
      <c r="O480">
        <v>40042</v>
      </c>
      <c r="P480">
        <v>151.89</v>
      </c>
      <c r="Q480">
        <v>453.18</v>
      </c>
      <c r="R480">
        <v>37.25</v>
      </c>
      <c r="S480">
        <v>28.65</v>
      </c>
      <c r="T480">
        <v>3577.92</v>
      </c>
      <c r="U480">
        <v>0.77</v>
      </c>
      <c r="V480">
        <v>0.91</v>
      </c>
      <c r="W480">
        <v>0.09</v>
      </c>
      <c r="X480">
        <v>0.2</v>
      </c>
      <c r="Y480">
        <v>1</v>
      </c>
      <c r="Z480">
        <v>10</v>
      </c>
    </row>
    <row r="481" spans="1:26">
      <c r="A481">
        <v>49</v>
      </c>
      <c r="B481">
        <v>150</v>
      </c>
      <c r="C481" t="s">
        <v>26</v>
      </c>
      <c r="D481">
        <v>7.9697</v>
      </c>
      <c r="E481">
        <v>12.55</v>
      </c>
      <c r="F481">
        <v>8.99</v>
      </c>
      <c r="G481">
        <v>53.97</v>
      </c>
      <c r="H481">
        <v>0.73</v>
      </c>
      <c r="I481">
        <v>10</v>
      </c>
      <c r="J481">
        <v>323.34</v>
      </c>
      <c r="K481">
        <v>61.82</v>
      </c>
      <c r="L481">
        <v>13.25</v>
      </c>
      <c r="M481">
        <v>8</v>
      </c>
      <c r="N481">
        <v>98.27</v>
      </c>
      <c r="O481">
        <v>40112.54</v>
      </c>
      <c r="P481">
        <v>152.71</v>
      </c>
      <c r="Q481">
        <v>453.17</v>
      </c>
      <c r="R481">
        <v>39.77</v>
      </c>
      <c r="S481">
        <v>28.65</v>
      </c>
      <c r="T481">
        <v>4840.93</v>
      </c>
      <c r="U481">
        <v>0.72</v>
      </c>
      <c r="V481">
        <v>0.9</v>
      </c>
      <c r="W481">
        <v>0.09</v>
      </c>
      <c r="X481">
        <v>0.27</v>
      </c>
      <c r="Y481">
        <v>1</v>
      </c>
      <c r="Z481">
        <v>10</v>
      </c>
    </row>
    <row r="482" spans="1:26">
      <c r="A482">
        <v>50</v>
      </c>
      <c r="B482">
        <v>150</v>
      </c>
      <c r="C482" t="s">
        <v>26</v>
      </c>
      <c r="D482">
        <v>7.9672</v>
      </c>
      <c r="E482">
        <v>12.55</v>
      </c>
      <c r="F482">
        <v>9</v>
      </c>
      <c r="G482">
        <v>53.99</v>
      </c>
      <c r="H482">
        <v>0.74</v>
      </c>
      <c r="I482">
        <v>10</v>
      </c>
      <c r="J482">
        <v>323.91</v>
      </c>
      <c r="K482">
        <v>61.82</v>
      </c>
      <c r="L482">
        <v>13.5</v>
      </c>
      <c r="M482">
        <v>8</v>
      </c>
      <c r="N482">
        <v>98.59</v>
      </c>
      <c r="O482">
        <v>40183.11</v>
      </c>
      <c r="P482">
        <v>152.62</v>
      </c>
      <c r="Q482">
        <v>453.24</v>
      </c>
      <c r="R482">
        <v>39.74</v>
      </c>
      <c r="S482">
        <v>28.65</v>
      </c>
      <c r="T482">
        <v>4824.49</v>
      </c>
      <c r="U482">
        <v>0.72</v>
      </c>
      <c r="V482">
        <v>0.9</v>
      </c>
      <c r="W482">
        <v>0.1</v>
      </c>
      <c r="X482">
        <v>0.28</v>
      </c>
      <c r="Y482">
        <v>1</v>
      </c>
      <c r="Z482">
        <v>10</v>
      </c>
    </row>
    <row r="483" spans="1:26">
      <c r="A483">
        <v>51</v>
      </c>
      <c r="B483">
        <v>150</v>
      </c>
      <c r="C483" t="s">
        <v>26</v>
      </c>
      <c r="D483">
        <v>8.038</v>
      </c>
      <c r="E483">
        <v>12.44</v>
      </c>
      <c r="F483">
        <v>8.94</v>
      </c>
      <c r="G483">
        <v>59.62</v>
      </c>
      <c r="H483">
        <v>0.76</v>
      </c>
      <c r="I483">
        <v>9</v>
      </c>
      <c r="J483">
        <v>324.48</v>
      </c>
      <c r="K483">
        <v>61.82</v>
      </c>
      <c r="L483">
        <v>13.75</v>
      </c>
      <c r="M483">
        <v>7</v>
      </c>
      <c r="N483">
        <v>98.91</v>
      </c>
      <c r="O483">
        <v>40253.84</v>
      </c>
      <c r="P483">
        <v>151.26</v>
      </c>
      <c r="Q483">
        <v>453.18</v>
      </c>
      <c r="R483">
        <v>37.93</v>
      </c>
      <c r="S483">
        <v>28.65</v>
      </c>
      <c r="T483">
        <v>3925.61</v>
      </c>
      <c r="U483">
        <v>0.76</v>
      </c>
      <c r="V483">
        <v>0.91</v>
      </c>
      <c r="W483">
        <v>0.09</v>
      </c>
      <c r="X483">
        <v>0.22</v>
      </c>
      <c r="Y483">
        <v>1</v>
      </c>
      <c r="Z483">
        <v>10</v>
      </c>
    </row>
    <row r="484" spans="1:26">
      <c r="A484">
        <v>52</v>
      </c>
      <c r="B484">
        <v>150</v>
      </c>
      <c r="C484" t="s">
        <v>26</v>
      </c>
      <c r="D484">
        <v>8.028700000000001</v>
      </c>
      <c r="E484">
        <v>12.46</v>
      </c>
      <c r="F484">
        <v>8.960000000000001</v>
      </c>
      <c r="G484">
        <v>59.72</v>
      </c>
      <c r="H484">
        <v>0.77</v>
      </c>
      <c r="I484">
        <v>9</v>
      </c>
      <c r="J484">
        <v>325.06</v>
      </c>
      <c r="K484">
        <v>61.82</v>
      </c>
      <c r="L484">
        <v>14</v>
      </c>
      <c r="M484">
        <v>7</v>
      </c>
      <c r="N484">
        <v>99.23999999999999</v>
      </c>
      <c r="O484">
        <v>40324.71</v>
      </c>
      <c r="P484">
        <v>151.52</v>
      </c>
      <c r="Q484">
        <v>453.17</v>
      </c>
      <c r="R484">
        <v>38.36</v>
      </c>
      <c r="S484">
        <v>28.65</v>
      </c>
      <c r="T484">
        <v>4138.54</v>
      </c>
      <c r="U484">
        <v>0.75</v>
      </c>
      <c r="V484">
        <v>0.91</v>
      </c>
      <c r="W484">
        <v>0.1</v>
      </c>
      <c r="X484">
        <v>0.24</v>
      </c>
      <c r="Y484">
        <v>1</v>
      </c>
      <c r="Z484">
        <v>10</v>
      </c>
    </row>
    <row r="485" spans="1:26">
      <c r="A485">
        <v>53</v>
      </c>
      <c r="B485">
        <v>150</v>
      </c>
      <c r="C485" t="s">
        <v>26</v>
      </c>
      <c r="D485">
        <v>8.0375</v>
      </c>
      <c r="E485">
        <v>12.44</v>
      </c>
      <c r="F485">
        <v>8.94</v>
      </c>
      <c r="G485">
        <v>59.63</v>
      </c>
      <c r="H485">
        <v>0.78</v>
      </c>
      <c r="I485">
        <v>9</v>
      </c>
      <c r="J485">
        <v>325.63</v>
      </c>
      <c r="K485">
        <v>61.82</v>
      </c>
      <c r="L485">
        <v>14.25</v>
      </c>
      <c r="M485">
        <v>7</v>
      </c>
      <c r="N485">
        <v>99.56</v>
      </c>
      <c r="O485">
        <v>40395.74</v>
      </c>
      <c r="P485">
        <v>151.49</v>
      </c>
      <c r="Q485">
        <v>453.17</v>
      </c>
      <c r="R485">
        <v>37.98</v>
      </c>
      <c r="S485">
        <v>28.65</v>
      </c>
      <c r="T485">
        <v>3947.73</v>
      </c>
      <c r="U485">
        <v>0.75</v>
      </c>
      <c r="V485">
        <v>0.91</v>
      </c>
      <c r="W485">
        <v>0.09</v>
      </c>
      <c r="X485">
        <v>0.22</v>
      </c>
      <c r="Y485">
        <v>1</v>
      </c>
      <c r="Z485">
        <v>10</v>
      </c>
    </row>
    <row r="486" spans="1:26">
      <c r="A486">
        <v>54</v>
      </c>
      <c r="B486">
        <v>150</v>
      </c>
      <c r="C486" t="s">
        <v>26</v>
      </c>
      <c r="D486">
        <v>8.027699999999999</v>
      </c>
      <c r="E486">
        <v>12.46</v>
      </c>
      <c r="F486">
        <v>8.960000000000001</v>
      </c>
      <c r="G486">
        <v>59.73</v>
      </c>
      <c r="H486">
        <v>0.79</v>
      </c>
      <c r="I486">
        <v>9</v>
      </c>
      <c r="J486">
        <v>326.21</v>
      </c>
      <c r="K486">
        <v>61.82</v>
      </c>
      <c r="L486">
        <v>14.5</v>
      </c>
      <c r="M486">
        <v>7</v>
      </c>
      <c r="N486">
        <v>99.89</v>
      </c>
      <c r="O486">
        <v>40466.92</v>
      </c>
      <c r="P486">
        <v>151.74</v>
      </c>
      <c r="Q486">
        <v>453.18</v>
      </c>
      <c r="R486">
        <v>38.42</v>
      </c>
      <c r="S486">
        <v>28.65</v>
      </c>
      <c r="T486">
        <v>4168.54</v>
      </c>
      <c r="U486">
        <v>0.75</v>
      </c>
      <c r="V486">
        <v>0.91</v>
      </c>
      <c r="W486">
        <v>0.1</v>
      </c>
      <c r="X486">
        <v>0.24</v>
      </c>
      <c r="Y486">
        <v>1</v>
      </c>
      <c r="Z486">
        <v>10</v>
      </c>
    </row>
    <row r="487" spans="1:26">
      <c r="A487">
        <v>55</v>
      </c>
      <c r="B487">
        <v>150</v>
      </c>
      <c r="C487" t="s">
        <v>26</v>
      </c>
      <c r="D487">
        <v>8.033200000000001</v>
      </c>
      <c r="E487">
        <v>12.45</v>
      </c>
      <c r="F487">
        <v>8.949999999999999</v>
      </c>
      <c r="G487">
        <v>59.67</v>
      </c>
      <c r="H487">
        <v>0.8</v>
      </c>
      <c r="I487">
        <v>9</v>
      </c>
      <c r="J487">
        <v>326.79</v>
      </c>
      <c r="K487">
        <v>61.82</v>
      </c>
      <c r="L487">
        <v>14.75</v>
      </c>
      <c r="M487">
        <v>7</v>
      </c>
      <c r="N487">
        <v>100.22</v>
      </c>
      <c r="O487">
        <v>40538.25</v>
      </c>
      <c r="P487">
        <v>151.3</v>
      </c>
      <c r="Q487">
        <v>453.19</v>
      </c>
      <c r="R487">
        <v>38.13</v>
      </c>
      <c r="S487">
        <v>28.65</v>
      </c>
      <c r="T487">
        <v>4025.09</v>
      </c>
      <c r="U487">
        <v>0.75</v>
      </c>
      <c r="V487">
        <v>0.91</v>
      </c>
      <c r="W487">
        <v>0.1</v>
      </c>
      <c r="X487">
        <v>0.23</v>
      </c>
      <c r="Y487">
        <v>1</v>
      </c>
      <c r="Z487">
        <v>10</v>
      </c>
    </row>
    <row r="488" spans="1:26">
      <c r="A488">
        <v>56</v>
      </c>
      <c r="B488">
        <v>150</v>
      </c>
      <c r="C488" t="s">
        <v>26</v>
      </c>
      <c r="D488">
        <v>8.0246</v>
      </c>
      <c r="E488">
        <v>12.46</v>
      </c>
      <c r="F488">
        <v>8.960000000000001</v>
      </c>
      <c r="G488">
        <v>59.76</v>
      </c>
      <c r="H488">
        <v>0.82</v>
      </c>
      <c r="I488">
        <v>9</v>
      </c>
      <c r="J488">
        <v>327.37</v>
      </c>
      <c r="K488">
        <v>61.82</v>
      </c>
      <c r="L488">
        <v>15</v>
      </c>
      <c r="M488">
        <v>7</v>
      </c>
      <c r="N488">
        <v>100.55</v>
      </c>
      <c r="O488">
        <v>40609.74</v>
      </c>
      <c r="P488">
        <v>151.29</v>
      </c>
      <c r="Q488">
        <v>453.17</v>
      </c>
      <c r="R488">
        <v>38.61</v>
      </c>
      <c r="S488">
        <v>28.65</v>
      </c>
      <c r="T488">
        <v>4263.4</v>
      </c>
      <c r="U488">
        <v>0.74</v>
      </c>
      <c r="V488">
        <v>0.91</v>
      </c>
      <c r="W488">
        <v>0.1</v>
      </c>
      <c r="X488">
        <v>0.24</v>
      </c>
      <c r="Y488">
        <v>1</v>
      </c>
      <c r="Z488">
        <v>10</v>
      </c>
    </row>
    <row r="489" spans="1:26">
      <c r="A489">
        <v>57</v>
      </c>
      <c r="B489">
        <v>150</v>
      </c>
      <c r="C489" t="s">
        <v>26</v>
      </c>
      <c r="D489">
        <v>8.0337</v>
      </c>
      <c r="E489">
        <v>12.45</v>
      </c>
      <c r="F489">
        <v>8.949999999999999</v>
      </c>
      <c r="G489">
        <v>59.67</v>
      </c>
      <c r="H489">
        <v>0.83</v>
      </c>
      <c r="I489">
        <v>9</v>
      </c>
      <c r="J489">
        <v>327.95</v>
      </c>
      <c r="K489">
        <v>61.82</v>
      </c>
      <c r="L489">
        <v>15.25</v>
      </c>
      <c r="M489">
        <v>7</v>
      </c>
      <c r="N489">
        <v>100.88</v>
      </c>
      <c r="O489">
        <v>40681.39</v>
      </c>
      <c r="P489">
        <v>150.67</v>
      </c>
      <c r="Q489">
        <v>453.17</v>
      </c>
      <c r="R489">
        <v>38.11</v>
      </c>
      <c r="S489">
        <v>28.65</v>
      </c>
      <c r="T489">
        <v>4016</v>
      </c>
      <c r="U489">
        <v>0.75</v>
      </c>
      <c r="V489">
        <v>0.91</v>
      </c>
      <c r="W489">
        <v>0.1</v>
      </c>
      <c r="X489">
        <v>0.23</v>
      </c>
      <c r="Y489">
        <v>1</v>
      </c>
      <c r="Z489">
        <v>10</v>
      </c>
    </row>
    <row r="490" spans="1:26">
      <c r="A490">
        <v>58</v>
      </c>
      <c r="B490">
        <v>150</v>
      </c>
      <c r="C490" t="s">
        <v>26</v>
      </c>
      <c r="D490">
        <v>8.097899999999999</v>
      </c>
      <c r="E490">
        <v>12.35</v>
      </c>
      <c r="F490">
        <v>8.91</v>
      </c>
      <c r="G490">
        <v>66.8</v>
      </c>
      <c r="H490">
        <v>0.84</v>
      </c>
      <c r="I490">
        <v>8</v>
      </c>
      <c r="J490">
        <v>328.53</v>
      </c>
      <c r="K490">
        <v>61.82</v>
      </c>
      <c r="L490">
        <v>15.5</v>
      </c>
      <c r="M490">
        <v>6</v>
      </c>
      <c r="N490">
        <v>101.21</v>
      </c>
      <c r="O490">
        <v>40753.2</v>
      </c>
      <c r="P490">
        <v>149.52</v>
      </c>
      <c r="Q490">
        <v>453.18</v>
      </c>
      <c r="R490">
        <v>36.65</v>
      </c>
      <c r="S490">
        <v>28.65</v>
      </c>
      <c r="T490">
        <v>3289.43</v>
      </c>
      <c r="U490">
        <v>0.78</v>
      </c>
      <c r="V490">
        <v>0.91</v>
      </c>
      <c r="W490">
        <v>0.09</v>
      </c>
      <c r="X490">
        <v>0.19</v>
      </c>
      <c r="Y490">
        <v>1</v>
      </c>
      <c r="Z490">
        <v>10</v>
      </c>
    </row>
    <row r="491" spans="1:26">
      <c r="A491">
        <v>59</v>
      </c>
      <c r="B491">
        <v>150</v>
      </c>
      <c r="C491" t="s">
        <v>26</v>
      </c>
      <c r="D491">
        <v>8.091900000000001</v>
      </c>
      <c r="E491">
        <v>12.36</v>
      </c>
      <c r="F491">
        <v>8.92</v>
      </c>
      <c r="G491">
        <v>66.87</v>
      </c>
      <c r="H491">
        <v>0.85</v>
      </c>
      <c r="I491">
        <v>8</v>
      </c>
      <c r="J491">
        <v>329.12</v>
      </c>
      <c r="K491">
        <v>61.82</v>
      </c>
      <c r="L491">
        <v>15.75</v>
      </c>
      <c r="M491">
        <v>6</v>
      </c>
      <c r="N491">
        <v>101.54</v>
      </c>
      <c r="O491">
        <v>40825.16</v>
      </c>
      <c r="P491">
        <v>149.75</v>
      </c>
      <c r="Q491">
        <v>453.17</v>
      </c>
      <c r="R491">
        <v>37.03</v>
      </c>
      <c r="S491">
        <v>28.65</v>
      </c>
      <c r="T491">
        <v>3479.88</v>
      </c>
      <c r="U491">
        <v>0.77</v>
      </c>
      <c r="V491">
        <v>0.91</v>
      </c>
      <c r="W491">
        <v>0.09</v>
      </c>
      <c r="X491">
        <v>0.2</v>
      </c>
      <c r="Y491">
        <v>1</v>
      </c>
      <c r="Z491">
        <v>10</v>
      </c>
    </row>
    <row r="492" spans="1:26">
      <c r="A492">
        <v>60</v>
      </c>
      <c r="B492">
        <v>150</v>
      </c>
      <c r="C492" t="s">
        <v>26</v>
      </c>
      <c r="D492">
        <v>8.093500000000001</v>
      </c>
      <c r="E492">
        <v>12.36</v>
      </c>
      <c r="F492">
        <v>8.91</v>
      </c>
      <c r="G492">
        <v>66.84999999999999</v>
      </c>
      <c r="H492">
        <v>0.86</v>
      </c>
      <c r="I492">
        <v>8</v>
      </c>
      <c r="J492">
        <v>329.7</v>
      </c>
      <c r="K492">
        <v>61.82</v>
      </c>
      <c r="L492">
        <v>16</v>
      </c>
      <c r="M492">
        <v>6</v>
      </c>
      <c r="N492">
        <v>101.88</v>
      </c>
      <c r="O492">
        <v>40897.29</v>
      </c>
      <c r="P492">
        <v>149.33</v>
      </c>
      <c r="Q492">
        <v>453.2</v>
      </c>
      <c r="R492">
        <v>36.91</v>
      </c>
      <c r="S492">
        <v>28.65</v>
      </c>
      <c r="T492">
        <v>3419.14</v>
      </c>
      <c r="U492">
        <v>0.78</v>
      </c>
      <c r="V492">
        <v>0.91</v>
      </c>
      <c r="W492">
        <v>0.09</v>
      </c>
      <c r="X492">
        <v>0.19</v>
      </c>
      <c r="Y492">
        <v>1</v>
      </c>
      <c r="Z492">
        <v>10</v>
      </c>
    </row>
    <row r="493" spans="1:26">
      <c r="A493">
        <v>61</v>
      </c>
      <c r="B493">
        <v>150</v>
      </c>
      <c r="C493" t="s">
        <v>26</v>
      </c>
      <c r="D493">
        <v>8.0961</v>
      </c>
      <c r="E493">
        <v>12.35</v>
      </c>
      <c r="F493">
        <v>8.91</v>
      </c>
      <c r="G493">
        <v>66.83</v>
      </c>
      <c r="H493">
        <v>0.88</v>
      </c>
      <c r="I493">
        <v>8</v>
      </c>
      <c r="J493">
        <v>330.29</v>
      </c>
      <c r="K493">
        <v>61.82</v>
      </c>
      <c r="L493">
        <v>16.25</v>
      </c>
      <c r="M493">
        <v>6</v>
      </c>
      <c r="N493">
        <v>102.21</v>
      </c>
      <c r="O493">
        <v>40969.57</v>
      </c>
      <c r="P493">
        <v>149.37</v>
      </c>
      <c r="Q493">
        <v>453.19</v>
      </c>
      <c r="R493">
        <v>36.77</v>
      </c>
      <c r="S493">
        <v>28.65</v>
      </c>
      <c r="T493">
        <v>3352.21</v>
      </c>
      <c r="U493">
        <v>0.78</v>
      </c>
      <c r="V493">
        <v>0.91</v>
      </c>
      <c r="W493">
        <v>0.09</v>
      </c>
      <c r="X493">
        <v>0.19</v>
      </c>
      <c r="Y493">
        <v>1</v>
      </c>
      <c r="Z493">
        <v>10</v>
      </c>
    </row>
    <row r="494" spans="1:26">
      <c r="A494">
        <v>62</v>
      </c>
      <c r="B494">
        <v>150</v>
      </c>
      <c r="C494" t="s">
        <v>26</v>
      </c>
      <c r="D494">
        <v>8.1008</v>
      </c>
      <c r="E494">
        <v>12.34</v>
      </c>
      <c r="F494">
        <v>8.9</v>
      </c>
      <c r="G494">
        <v>66.77</v>
      </c>
      <c r="H494">
        <v>0.89</v>
      </c>
      <c r="I494">
        <v>8</v>
      </c>
      <c r="J494">
        <v>330.87</v>
      </c>
      <c r="K494">
        <v>61.82</v>
      </c>
      <c r="L494">
        <v>16.5</v>
      </c>
      <c r="M494">
        <v>6</v>
      </c>
      <c r="N494">
        <v>102.55</v>
      </c>
      <c r="O494">
        <v>41042.02</v>
      </c>
      <c r="P494">
        <v>148.92</v>
      </c>
      <c r="Q494">
        <v>453.2</v>
      </c>
      <c r="R494">
        <v>36.39</v>
      </c>
      <c r="S494">
        <v>28.65</v>
      </c>
      <c r="T494">
        <v>3161.85</v>
      </c>
      <c r="U494">
        <v>0.79</v>
      </c>
      <c r="V494">
        <v>0.91</v>
      </c>
      <c r="W494">
        <v>0.1</v>
      </c>
      <c r="X494">
        <v>0.18</v>
      </c>
      <c r="Y494">
        <v>1</v>
      </c>
      <c r="Z494">
        <v>10</v>
      </c>
    </row>
    <row r="495" spans="1:26">
      <c r="A495">
        <v>63</v>
      </c>
      <c r="B495">
        <v>150</v>
      </c>
      <c r="C495" t="s">
        <v>26</v>
      </c>
      <c r="D495">
        <v>8.1226</v>
      </c>
      <c r="E495">
        <v>12.31</v>
      </c>
      <c r="F495">
        <v>8.869999999999999</v>
      </c>
      <c r="G495">
        <v>66.52</v>
      </c>
      <c r="H495">
        <v>0.9</v>
      </c>
      <c r="I495">
        <v>8</v>
      </c>
      <c r="J495">
        <v>331.46</v>
      </c>
      <c r="K495">
        <v>61.82</v>
      </c>
      <c r="L495">
        <v>16.75</v>
      </c>
      <c r="M495">
        <v>6</v>
      </c>
      <c r="N495">
        <v>102.89</v>
      </c>
      <c r="O495">
        <v>41114.63</v>
      </c>
      <c r="P495">
        <v>148.14</v>
      </c>
      <c r="Q495">
        <v>453.19</v>
      </c>
      <c r="R495">
        <v>35.38</v>
      </c>
      <c r="S495">
        <v>28.65</v>
      </c>
      <c r="T495">
        <v>2652.8</v>
      </c>
      <c r="U495">
        <v>0.8100000000000001</v>
      </c>
      <c r="V495">
        <v>0.92</v>
      </c>
      <c r="W495">
        <v>0.09</v>
      </c>
      <c r="X495">
        <v>0.15</v>
      </c>
      <c r="Y495">
        <v>1</v>
      </c>
      <c r="Z495">
        <v>10</v>
      </c>
    </row>
    <row r="496" spans="1:26">
      <c r="A496">
        <v>64</v>
      </c>
      <c r="B496">
        <v>150</v>
      </c>
      <c r="C496" t="s">
        <v>26</v>
      </c>
      <c r="D496">
        <v>8.107699999999999</v>
      </c>
      <c r="E496">
        <v>12.33</v>
      </c>
      <c r="F496">
        <v>8.890000000000001</v>
      </c>
      <c r="G496">
        <v>66.69</v>
      </c>
      <c r="H496">
        <v>0.91</v>
      </c>
      <c r="I496">
        <v>8</v>
      </c>
      <c r="J496">
        <v>332.05</v>
      </c>
      <c r="K496">
        <v>61.82</v>
      </c>
      <c r="L496">
        <v>17</v>
      </c>
      <c r="M496">
        <v>6</v>
      </c>
      <c r="N496">
        <v>103.23</v>
      </c>
      <c r="O496">
        <v>41187.41</v>
      </c>
      <c r="P496">
        <v>148.28</v>
      </c>
      <c r="Q496">
        <v>453.17</v>
      </c>
      <c r="R496">
        <v>36.28</v>
      </c>
      <c r="S496">
        <v>28.65</v>
      </c>
      <c r="T496">
        <v>3103.66</v>
      </c>
      <c r="U496">
        <v>0.79</v>
      </c>
      <c r="V496">
        <v>0.91</v>
      </c>
      <c r="W496">
        <v>0.09</v>
      </c>
      <c r="X496">
        <v>0.17</v>
      </c>
      <c r="Y496">
        <v>1</v>
      </c>
      <c r="Z496">
        <v>10</v>
      </c>
    </row>
    <row r="497" spans="1:26">
      <c r="A497">
        <v>65</v>
      </c>
      <c r="B497">
        <v>150</v>
      </c>
      <c r="C497" t="s">
        <v>26</v>
      </c>
      <c r="D497">
        <v>8.0779</v>
      </c>
      <c r="E497">
        <v>12.38</v>
      </c>
      <c r="F497">
        <v>8.94</v>
      </c>
      <c r="G497">
        <v>67.03</v>
      </c>
      <c r="H497">
        <v>0.92</v>
      </c>
      <c r="I497">
        <v>8</v>
      </c>
      <c r="J497">
        <v>332.64</v>
      </c>
      <c r="K497">
        <v>61.82</v>
      </c>
      <c r="L497">
        <v>17.25</v>
      </c>
      <c r="M497">
        <v>6</v>
      </c>
      <c r="N497">
        <v>103.57</v>
      </c>
      <c r="O497">
        <v>41260.35</v>
      </c>
      <c r="P497">
        <v>148.9</v>
      </c>
      <c r="Q497">
        <v>453.18</v>
      </c>
      <c r="R497">
        <v>37.87</v>
      </c>
      <c r="S497">
        <v>28.65</v>
      </c>
      <c r="T497">
        <v>3901.69</v>
      </c>
      <c r="U497">
        <v>0.76</v>
      </c>
      <c r="V497">
        <v>0.91</v>
      </c>
      <c r="W497">
        <v>0.09</v>
      </c>
      <c r="X497">
        <v>0.22</v>
      </c>
      <c r="Y497">
        <v>1</v>
      </c>
      <c r="Z497">
        <v>10</v>
      </c>
    </row>
    <row r="498" spans="1:26">
      <c r="A498">
        <v>66</v>
      </c>
      <c r="B498">
        <v>150</v>
      </c>
      <c r="C498" t="s">
        <v>26</v>
      </c>
      <c r="D498">
        <v>8.077400000000001</v>
      </c>
      <c r="E498">
        <v>12.38</v>
      </c>
      <c r="F498">
        <v>8.94</v>
      </c>
      <c r="G498">
        <v>67.04000000000001</v>
      </c>
      <c r="H498">
        <v>0.9399999999999999</v>
      </c>
      <c r="I498">
        <v>8</v>
      </c>
      <c r="J498">
        <v>333.24</v>
      </c>
      <c r="K498">
        <v>61.82</v>
      </c>
      <c r="L498">
        <v>17.5</v>
      </c>
      <c r="M498">
        <v>6</v>
      </c>
      <c r="N498">
        <v>103.92</v>
      </c>
      <c r="O498">
        <v>41333.46</v>
      </c>
      <c r="P498">
        <v>148.86</v>
      </c>
      <c r="Q498">
        <v>453.17</v>
      </c>
      <c r="R498">
        <v>37.81</v>
      </c>
      <c r="S498">
        <v>28.65</v>
      </c>
      <c r="T498">
        <v>3869.08</v>
      </c>
      <c r="U498">
        <v>0.76</v>
      </c>
      <c r="V498">
        <v>0.91</v>
      </c>
      <c r="W498">
        <v>0.09</v>
      </c>
      <c r="X498">
        <v>0.22</v>
      </c>
      <c r="Y498">
        <v>1</v>
      </c>
      <c r="Z498">
        <v>10</v>
      </c>
    </row>
    <row r="499" spans="1:26">
      <c r="A499">
        <v>67</v>
      </c>
      <c r="B499">
        <v>150</v>
      </c>
      <c r="C499" t="s">
        <v>26</v>
      </c>
      <c r="D499">
        <v>8.145200000000001</v>
      </c>
      <c r="E499">
        <v>12.28</v>
      </c>
      <c r="F499">
        <v>8.890000000000001</v>
      </c>
      <c r="G499">
        <v>76.20999999999999</v>
      </c>
      <c r="H499">
        <v>0.95</v>
      </c>
      <c r="I499">
        <v>7</v>
      </c>
      <c r="J499">
        <v>333.83</v>
      </c>
      <c r="K499">
        <v>61.82</v>
      </c>
      <c r="L499">
        <v>17.75</v>
      </c>
      <c r="M499">
        <v>5</v>
      </c>
      <c r="N499">
        <v>104.26</v>
      </c>
      <c r="O499">
        <v>41406.86</v>
      </c>
      <c r="P499">
        <v>147.73</v>
      </c>
      <c r="Q499">
        <v>453.23</v>
      </c>
      <c r="R499">
        <v>36.18</v>
      </c>
      <c r="S499">
        <v>28.65</v>
      </c>
      <c r="T499">
        <v>3060.88</v>
      </c>
      <c r="U499">
        <v>0.79</v>
      </c>
      <c r="V499">
        <v>0.91</v>
      </c>
      <c r="W499">
        <v>0.09</v>
      </c>
      <c r="X499">
        <v>0.17</v>
      </c>
      <c r="Y499">
        <v>1</v>
      </c>
      <c r="Z499">
        <v>10</v>
      </c>
    </row>
    <row r="500" spans="1:26">
      <c r="A500">
        <v>68</v>
      </c>
      <c r="B500">
        <v>150</v>
      </c>
      <c r="C500" t="s">
        <v>26</v>
      </c>
      <c r="D500">
        <v>8.1455</v>
      </c>
      <c r="E500">
        <v>12.28</v>
      </c>
      <c r="F500">
        <v>8.890000000000001</v>
      </c>
      <c r="G500">
        <v>76.2</v>
      </c>
      <c r="H500">
        <v>0.96</v>
      </c>
      <c r="I500">
        <v>7</v>
      </c>
      <c r="J500">
        <v>334.43</v>
      </c>
      <c r="K500">
        <v>61.82</v>
      </c>
      <c r="L500">
        <v>18</v>
      </c>
      <c r="M500">
        <v>5</v>
      </c>
      <c r="N500">
        <v>104.61</v>
      </c>
      <c r="O500">
        <v>41480.31</v>
      </c>
      <c r="P500">
        <v>147.8</v>
      </c>
      <c r="Q500">
        <v>453.17</v>
      </c>
      <c r="R500">
        <v>36.19</v>
      </c>
      <c r="S500">
        <v>28.65</v>
      </c>
      <c r="T500">
        <v>3065.24</v>
      </c>
      <c r="U500">
        <v>0.79</v>
      </c>
      <c r="V500">
        <v>0.91</v>
      </c>
      <c r="W500">
        <v>0.09</v>
      </c>
      <c r="X500">
        <v>0.17</v>
      </c>
      <c r="Y500">
        <v>1</v>
      </c>
      <c r="Z500">
        <v>10</v>
      </c>
    </row>
    <row r="501" spans="1:26">
      <c r="A501">
        <v>69</v>
      </c>
      <c r="B501">
        <v>150</v>
      </c>
      <c r="C501" t="s">
        <v>26</v>
      </c>
      <c r="D501">
        <v>8.146100000000001</v>
      </c>
      <c r="E501">
        <v>12.28</v>
      </c>
      <c r="F501">
        <v>8.890000000000001</v>
      </c>
      <c r="G501">
        <v>76.2</v>
      </c>
      <c r="H501">
        <v>0.97</v>
      </c>
      <c r="I501">
        <v>7</v>
      </c>
      <c r="J501">
        <v>335.02</v>
      </c>
      <c r="K501">
        <v>61.82</v>
      </c>
      <c r="L501">
        <v>18.25</v>
      </c>
      <c r="M501">
        <v>5</v>
      </c>
      <c r="N501">
        <v>104.95</v>
      </c>
      <c r="O501">
        <v>41553.93</v>
      </c>
      <c r="P501">
        <v>147.81</v>
      </c>
      <c r="Q501">
        <v>453.17</v>
      </c>
      <c r="R501">
        <v>36.18</v>
      </c>
      <c r="S501">
        <v>28.65</v>
      </c>
      <c r="T501">
        <v>3061.26</v>
      </c>
      <c r="U501">
        <v>0.79</v>
      </c>
      <c r="V501">
        <v>0.91</v>
      </c>
      <c r="W501">
        <v>0.09</v>
      </c>
      <c r="X501">
        <v>0.17</v>
      </c>
      <c r="Y501">
        <v>1</v>
      </c>
      <c r="Z501">
        <v>10</v>
      </c>
    </row>
    <row r="502" spans="1:26">
      <c r="A502">
        <v>70</v>
      </c>
      <c r="B502">
        <v>150</v>
      </c>
      <c r="C502" t="s">
        <v>26</v>
      </c>
      <c r="D502">
        <v>8.147600000000001</v>
      </c>
      <c r="E502">
        <v>12.27</v>
      </c>
      <c r="F502">
        <v>8.890000000000001</v>
      </c>
      <c r="G502">
        <v>76.18000000000001</v>
      </c>
      <c r="H502">
        <v>0.98</v>
      </c>
      <c r="I502">
        <v>7</v>
      </c>
      <c r="J502">
        <v>335.62</v>
      </c>
      <c r="K502">
        <v>61.82</v>
      </c>
      <c r="L502">
        <v>18.5</v>
      </c>
      <c r="M502">
        <v>5</v>
      </c>
      <c r="N502">
        <v>105.3</v>
      </c>
      <c r="O502">
        <v>41627.72</v>
      </c>
      <c r="P502">
        <v>147.85</v>
      </c>
      <c r="Q502">
        <v>453.17</v>
      </c>
      <c r="R502">
        <v>36.06</v>
      </c>
      <c r="S502">
        <v>28.65</v>
      </c>
      <c r="T502">
        <v>3002.02</v>
      </c>
      <c r="U502">
        <v>0.79</v>
      </c>
      <c r="V502">
        <v>0.91</v>
      </c>
      <c r="W502">
        <v>0.09</v>
      </c>
      <c r="X502">
        <v>0.17</v>
      </c>
      <c r="Y502">
        <v>1</v>
      </c>
      <c r="Z502">
        <v>10</v>
      </c>
    </row>
    <row r="503" spans="1:26">
      <c r="A503">
        <v>71</v>
      </c>
      <c r="B503">
        <v>150</v>
      </c>
      <c r="C503" t="s">
        <v>26</v>
      </c>
      <c r="D503">
        <v>8.138</v>
      </c>
      <c r="E503">
        <v>12.29</v>
      </c>
      <c r="F503">
        <v>8.9</v>
      </c>
      <c r="G503">
        <v>76.3</v>
      </c>
      <c r="H503">
        <v>0.99</v>
      </c>
      <c r="I503">
        <v>7</v>
      </c>
      <c r="J503">
        <v>336.22</v>
      </c>
      <c r="K503">
        <v>61.82</v>
      </c>
      <c r="L503">
        <v>18.75</v>
      </c>
      <c r="M503">
        <v>5</v>
      </c>
      <c r="N503">
        <v>105.65</v>
      </c>
      <c r="O503">
        <v>41701.68</v>
      </c>
      <c r="P503">
        <v>147.9</v>
      </c>
      <c r="Q503">
        <v>453.17</v>
      </c>
      <c r="R503">
        <v>36.54</v>
      </c>
      <c r="S503">
        <v>28.65</v>
      </c>
      <c r="T503">
        <v>3242.21</v>
      </c>
      <c r="U503">
        <v>0.78</v>
      </c>
      <c r="V503">
        <v>0.91</v>
      </c>
      <c r="W503">
        <v>0.09</v>
      </c>
      <c r="X503">
        <v>0.18</v>
      </c>
      <c r="Y503">
        <v>1</v>
      </c>
      <c r="Z503">
        <v>10</v>
      </c>
    </row>
    <row r="504" spans="1:26">
      <c r="A504">
        <v>72</v>
      </c>
      <c r="B504">
        <v>150</v>
      </c>
      <c r="C504" t="s">
        <v>26</v>
      </c>
      <c r="D504">
        <v>8.1485</v>
      </c>
      <c r="E504">
        <v>12.27</v>
      </c>
      <c r="F504">
        <v>8.890000000000001</v>
      </c>
      <c r="G504">
        <v>76.17</v>
      </c>
      <c r="H504">
        <v>1.01</v>
      </c>
      <c r="I504">
        <v>7</v>
      </c>
      <c r="J504">
        <v>336.82</v>
      </c>
      <c r="K504">
        <v>61.82</v>
      </c>
      <c r="L504">
        <v>19</v>
      </c>
      <c r="M504">
        <v>5</v>
      </c>
      <c r="N504">
        <v>106</v>
      </c>
      <c r="O504">
        <v>41775.82</v>
      </c>
      <c r="P504">
        <v>147.27</v>
      </c>
      <c r="Q504">
        <v>453.18</v>
      </c>
      <c r="R504">
        <v>35.99</v>
      </c>
      <c r="S504">
        <v>28.65</v>
      </c>
      <c r="T504">
        <v>2964.81</v>
      </c>
      <c r="U504">
        <v>0.8</v>
      </c>
      <c r="V504">
        <v>0.91</v>
      </c>
      <c r="W504">
        <v>0.09</v>
      </c>
      <c r="X504">
        <v>0.17</v>
      </c>
      <c r="Y504">
        <v>1</v>
      </c>
      <c r="Z504">
        <v>10</v>
      </c>
    </row>
    <row r="505" spans="1:26">
      <c r="A505">
        <v>73</v>
      </c>
      <c r="B505">
        <v>150</v>
      </c>
      <c r="C505" t="s">
        <v>26</v>
      </c>
      <c r="D505">
        <v>8.144399999999999</v>
      </c>
      <c r="E505">
        <v>12.28</v>
      </c>
      <c r="F505">
        <v>8.890000000000001</v>
      </c>
      <c r="G505">
        <v>76.22</v>
      </c>
      <c r="H505">
        <v>1.02</v>
      </c>
      <c r="I505">
        <v>7</v>
      </c>
      <c r="J505">
        <v>337.43</v>
      </c>
      <c r="K505">
        <v>61.82</v>
      </c>
      <c r="L505">
        <v>19.25</v>
      </c>
      <c r="M505">
        <v>5</v>
      </c>
      <c r="N505">
        <v>106.35</v>
      </c>
      <c r="O505">
        <v>41850.13</v>
      </c>
      <c r="P505">
        <v>147.26</v>
      </c>
      <c r="Q505">
        <v>453.19</v>
      </c>
      <c r="R505">
        <v>36.17</v>
      </c>
      <c r="S505">
        <v>28.65</v>
      </c>
      <c r="T505">
        <v>3052.55</v>
      </c>
      <c r="U505">
        <v>0.79</v>
      </c>
      <c r="V505">
        <v>0.91</v>
      </c>
      <c r="W505">
        <v>0.09</v>
      </c>
      <c r="X505">
        <v>0.17</v>
      </c>
      <c r="Y505">
        <v>1</v>
      </c>
      <c r="Z505">
        <v>10</v>
      </c>
    </row>
    <row r="506" spans="1:26">
      <c r="A506">
        <v>74</v>
      </c>
      <c r="B506">
        <v>150</v>
      </c>
      <c r="C506" t="s">
        <v>26</v>
      </c>
      <c r="D506">
        <v>8.1424</v>
      </c>
      <c r="E506">
        <v>12.28</v>
      </c>
      <c r="F506">
        <v>8.9</v>
      </c>
      <c r="G506">
        <v>76.25</v>
      </c>
      <c r="H506">
        <v>1.03</v>
      </c>
      <c r="I506">
        <v>7</v>
      </c>
      <c r="J506">
        <v>338.03</v>
      </c>
      <c r="K506">
        <v>61.82</v>
      </c>
      <c r="L506">
        <v>19.5</v>
      </c>
      <c r="M506">
        <v>5</v>
      </c>
      <c r="N506">
        <v>106.71</v>
      </c>
      <c r="O506">
        <v>41924.62</v>
      </c>
      <c r="P506">
        <v>147.27</v>
      </c>
      <c r="Q506">
        <v>453.17</v>
      </c>
      <c r="R506">
        <v>36.36</v>
      </c>
      <c r="S506">
        <v>28.65</v>
      </c>
      <c r="T506">
        <v>3151.38</v>
      </c>
      <c r="U506">
        <v>0.79</v>
      </c>
      <c r="V506">
        <v>0.91</v>
      </c>
      <c r="W506">
        <v>0.09</v>
      </c>
      <c r="X506">
        <v>0.17</v>
      </c>
      <c r="Y506">
        <v>1</v>
      </c>
      <c r="Z506">
        <v>10</v>
      </c>
    </row>
    <row r="507" spans="1:26">
      <c r="A507">
        <v>75</v>
      </c>
      <c r="B507">
        <v>150</v>
      </c>
      <c r="C507" t="s">
        <v>26</v>
      </c>
      <c r="D507">
        <v>8.148099999999999</v>
      </c>
      <c r="E507">
        <v>12.27</v>
      </c>
      <c r="F507">
        <v>8.890000000000001</v>
      </c>
      <c r="G507">
        <v>76.17</v>
      </c>
      <c r="H507">
        <v>1.04</v>
      </c>
      <c r="I507">
        <v>7</v>
      </c>
      <c r="J507">
        <v>338.63</v>
      </c>
      <c r="K507">
        <v>61.82</v>
      </c>
      <c r="L507">
        <v>19.75</v>
      </c>
      <c r="M507">
        <v>5</v>
      </c>
      <c r="N507">
        <v>107.06</v>
      </c>
      <c r="O507">
        <v>41999.28</v>
      </c>
      <c r="P507">
        <v>146.61</v>
      </c>
      <c r="Q507">
        <v>453.17</v>
      </c>
      <c r="R507">
        <v>36.06</v>
      </c>
      <c r="S507">
        <v>28.65</v>
      </c>
      <c r="T507">
        <v>2999.73</v>
      </c>
      <c r="U507">
        <v>0.79</v>
      </c>
      <c r="V507">
        <v>0.91</v>
      </c>
      <c r="W507">
        <v>0.09</v>
      </c>
      <c r="X507">
        <v>0.17</v>
      </c>
      <c r="Y507">
        <v>1</v>
      </c>
      <c r="Z507">
        <v>10</v>
      </c>
    </row>
    <row r="508" spans="1:26">
      <c r="A508">
        <v>76</v>
      </c>
      <c r="B508">
        <v>150</v>
      </c>
      <c r="C508" t="s">
        <v>26</v>
      </c>
      <c r="D508">
        <v>8.1487</v>
      </c>
      <c r="E508">
        <v>12.27</v>
      </c>
      <c r="F508">
        <v>8.890000000000001</v>
      </c>
      <c r="G508">
        <v>76.16</v>
      </c>
      <c r="H508">
        <v>1.05</v>
      </c>
      <c r="I508">
        <v>7</v>
      </c>
      <c r="J508">
        <v>339.24</v>
      </c>
      <c r="K508">
        <v>61.82</v>
      </c>
      <c r="L508">
        <v>20</v>
      </c>
      <c r="M508">
        <v>5</v>
      </c>
      <c r="N508">
        <v>107.42</v>
      </c>
      <c r="O508">
        <v>42074.12</v>
      </c>
      <c r="P508">
        <v>145.95</v>
      </c>
      <c r="Q508">
        <v>453.18</v>
      </c>
      <c r="R508">
        <v>35.91</v>
      </c>
      <c r="S508">
        <v>28.65</v>
      </c>
      <c r="T508">
        <v>2926.92</v>
      </c>
      <c r="U508">
        <v>0.8</v>
      </c>
      <c r="V508">
        <v>0.91</v>
      </c>
      <c r="W508">
        <v>0.09</v>
      </c>
      <c r="X508">
        <v>0.17</v>
      </c>
      <c r="Y508">
        <v>1</v>
      </c>
      <c r="Z508">
        <v>10</v>
      </c>
    </row>
    <row r="509" spans="1:26">
      <c r="A509">
        <v>77</v>
      </c>
      <c r="B509">
        <v>150</v>
      </c>
      <c r="C509" t="s">
        <v>26</v>
      </c>
      <c r="D509">
        <v>8.157299999999999</v>
      </c>
      <c r="E509">
        <v>12.26</v>
      </c>
      <c r="F509">
        <v>8.869999999999999</v>
      </c>
      <c r="G509">
        <v>76.05</v>
      </c>
      <c r="H509">
        <v>1.06</v>
      </c>
      <c r="I509">
        <v>7</v>
      </c>
      <c r="J509">
        <v>339.85</v>
      </c>
      <c r="K509">
        <v>61.82</v>
      </c>
      <c r="L509">
        <v>20.25</v>
      </c>
      <c r="M509">
        <v>5</v>
      </c>
      <c r="N509">
        <v>107.78</v>
      </c>
      <c r="O509">
        <v>42149.15</v>
      </c>
      <c r="P509">
        <v>145.28</v>
      </c>
      <c r="Q509">
        <v>453.17</v>
      </c>
      <c r="R509">
        <v>35.42</v>
      </c>
      <c r="S509">
        <v>28.65</v>
      </c>
      <c r="T509">
        <v>2682.04</v>
      </c>
      <c r="U509">
        <v>0.8100000000000001</v>
      </c>
      <c r="V509">
        <v>0.92</v>
      </c>
      <c r="W509">
        <v>0.1</v>
      </c>
      <c r="X509">
        <v>0.15</v>
      </c>
      <c r="Y509">
        <v>1</v>
      </c>
      <c r="Z509">
        <v>10</v>
      </c>
    </row>
    <row r="510" spans="1:26">
      <c r="A510">
        <v>78</v>
      </c>
      <c r="B510">
        <v>150</v>
      </c>
      <c r="C510" t="s">
        <v>26</v>
      </c>
      <c r="D510">
        <v>8.1685</v>
      </c>
      <c r="E510">
        <v>12.24</v>
      </c>
      <c r="F510">
        <v>8.859999999999999</v>
      </c>
      <c r="G510">
        <v>75.91</v>
      </c>
      <c r="H510">
        <v>1.07</v>
      </c>
      <c r="I510">
        <v>7</v>
      </c>
      <c r="J510">
        <v>340.46</v>
      </c>
      <c r="K510">
        <v>61.82</v>
      </c>
      <c r="L510">
        <v>20.5</v>
      </c>
      <c r="M510">
        <v>5</v>
      </c>
      <c r="N510">
        <v>108.14</v>
      </c>
      <c r="O510">
        <v>42224.35</v>
      </c>
      <c r="P510">
        <v>144.39</v>
      </c>
      <c r="Q510">
        <v>453.2</v>
      </c>
      <c r="R510">
        <v>35.01</v>
      </c>
      <c r="S510">
        <v>28.65</v>
      </c>
      <c r="T510">
        <v>2473.19</v>
      </c>
      <c r="U510">
        <v>0.82</v>
      </c>
      <c r="V510">
        <v>0.92</v>
      </c>
      <c r="W510">
        <v>0.09</v>
      </c>
      <c r="X510">
        <v>0.14</v>
      </c>
      <c r="Y510">
        <v>1</v>
      </c>
      <c r="Z510">
        <v>10</v>
      </c>
    </row>
    <row r="511" spans="1:26">
      <c r="A511">
        <v>79</v>
      </c>
      <c r="B511">
        <v>150</v>
      </c>
      <c r="C511" t="s">
        <v>26</v>
      </c>
      <c r="D511">
        <v>8.2182</v>
      </c>
      <c r="E511">
        <v>12.17</v>
      </c>
      <c r="F511">
        <v>8.84</v>
      </c>
      <c r="G511">
        <v>88.38</v>
      </c>
      <c r="H511">
        <v>1.08</v>
      </c>
      <c r="I511">
        <v>6</v>
      </c>
      <c r="J511">
        <v>341.07</v>
      </c>
      <c r="K511">
        <v>61.82</v>
      </c>
      <c r="L511">
        <v>20.75</v>
      </c>
      <c r="M511">
        <v>4</v>
      </c>
      <c r="N511">
        <v>108.5</v>
      </c>
      <c r="O511">
        <v>42299.74</v>
      </c>
      <c r="P511">
        <v>143.99</v>
      </c>
      <c r="Q511">
        <v>453.18</v>
      </c>
      <c r="R511">
        <v>34.4</v>
      </c>
      <c r="S511">
        <v>28.65</v>
      </c>
      <c r="T511">
        <v>2175.03</v>
      </c>
      <c r="U511">
        <v>0.83</v>
      </c>
      <c r="V511">
        <v>0.92</v>
      </c>
      <c r="W511">
        <v>0.09</v>
      </c>
      <c r="X511">
        <v>0.12</v>
      </c>
      <c r="Y511">
        <v>1</v>
      </c>
      <c r="Z511">
        <v>10</v>
      </c>
    </row>
    <row r="512" spans="1:26">
      <c r="A512">
        <v>80</v>
      </c>
      <c r="B512">
        <v>150</v>
      </c>
      <c r="C512" t="s">
        <v>26</v>
      </c>
      <c r="D512">
        <v>8.1988</v>
      </c>
      <c r="E512">
        <v>12.2</v>
      </c>
      <c r="F512">
        <v>8.869999999999999</v>
      </c>
      <c r="G512">
        <v>88.66</v>
      </c>
      <c r="H512">
        <v>1.1</v>
      </c>
      <c r="I512">
        <v>6</v>
      </c>
      <c r="J512">
        <v>341.68</v>
      </c>
      <c r="K512">
        <v>61.82</v>
      </c>
      <c r="L512">
        <v>21</v>
      </c>
      <c r="M512">
        <v>4</v>
      </c>
      <c r="N512">
        <v>108.86</v>
      </c>
      <c r="O512">
        <v>42375.31</v>
      </c>
      <c r="P512">
        <v>144.45</v>
      </c>
      <c r="Q512">
        <v>453.17</v>
      </c>
      <c r="R512">
        <v>35.49</v>
      </c>
      <c r="S512">
        <v>28.65</v>
      </c>
      <c r="T512">
        <v>2717.9</v>
      </c>
      <c r="U512">
        <v>0.8100000000000001</v>
      </c>
      <c r="V512">
        <v>0.92</v>
      </c>
      <c r="W512">
        <v>0.09</v>
      </c>
      <c r="X512">
        <v>0.15</v>
      </c>
      <c r="Y512">
        <v>1</v>
      </c>
      <c r="Z512">
        <v>10</v>
      </c>
    </row>
    <row r="513" spans="1:26">
      <c r="A513">
        <v>81</v>
      </c>
      <c r="B513">
        <v>150</v>
      </c>
      <c r="C513" t="s">
        <v>26</v>
      </c>
      <c r="D513">
        <v>8.197800000000001</v>
      </c>
      <c r="E513">
        <v>12.2</v>
      </c>
      <c r="F513">
        <v>8.869999999999999</v>
      </c>
      <c r="G513">
        <v>88.68000000000001</v>
      </c>
      <c r="H513">
        <v>1.11</v>
      </c>
      <c r="I513">
        <v>6</v>
      </c>
      <c r="J513">
        <v>342.3</v>
      </c>
      <c r="K513">
        <v>61.82</v>
      </c>
      <c r="L513">
        <v>21.25</v>
      </c>
      <c r="M513">
        <v>4</v>
      </c>
      <c r="N513">
        <v>109.23</v>
      </c>
      <c r="O513">
        <v>42451.07</v>
      </c>
      <c r="P513">
        <v>144.48</v>
      </c>
      <c r="Q513">
        <v>453.17</v>
      </c>
      <c r="R513">
        <v>35.44</v>
      </c>
      <c r="S513">
        <v>28.65</v>
      </c>
      <c r="T513">
        <v>2694.57</v>
      </c>
      <c r="U513">
        <v>0.8100000000000001</v>
      </c>
      <c r="V513">
        <v>0.92</v>
      </c>
      <c r="W513">
        <v>0.09</v>
      </c>
      <c r="X513">
        <v>0.15</v>
      </c>
      <c r="Y513">
        <v>1</v>
      </c>
      <c r="Z513">
        <v>10</v>
      </c>
    </row>
    <row r="514" spans="1:26">
      <c r="A514">
        <v>82</v>
      </c>
      <c r="B514">
        <v>150</v>
      </c>
      <c r="C514" t="s">
        <v>26</v>
      </c>
      <c r="D514">
        <v>8.205500000000001</v>
      </c>
      <c r="E514">
        <v>12.19</v>
      </c>
      <c r="F514">
        <v>8.859999999999999</v>
      </c>
      <c r="G514">
        <v>88.56</v>
      </c>
      <c r="H514">
        <v>1.12</v>
      </c>
      <c r="I514">
        <v>6</v>
      </c>
      <c r="J514">
        <v>342.91</v>
      </c>
      <c r="K514">
        <v>61.82</v>
      </c>
      <c r="L514">
        <v>21.5</v>
      </c>
      <c r="M514">
        <v>4</v>
      </c>
      <c r="N514">
        <v>109.59</v>
      </c>
      <c r="O514">
        <v>42527.02</v>
      </c>
      <c r="P514">
        <v>144.44</v>
      </c>
      <c r="Q514">
        <v>453.17</v>
      </c>
      <c r="R514">
        <v>35.03</v>
      </c>
      <c r="S514">
        <v>28.65</v>
      </c>
      <c r="T514">
        <v>2489.68</v>
      </c>
      <c r="U514">
        <v>0.82</v>
      </c>
      <c r="V514">
        <v>0.92</v>
      </c>
      <c r="W514">
        <v>0.09</v>
      </c>
      <c r="X514">
        <v>0.14</v>
      </c>
      <c r="Y514">
        <v>1</v>
      </c>
      <c r="Z514">
        <v>10</v>
      </c>
    </row>
    <row r="515" spans="1:26">
      <c r="A515">
        <v>83</v>
      </c>
      <c r="B515">
        <v>150</v>
      </c>
      <c r="C515" t="s">
        <v>26</v>
      </c>
      <c r="D515">
        <v>8.204599999999999</v>
      </c>
      <c r="E515">
        <v>12.19</v>
      </c>
      <c r="F515">
        <v>8.859999999999999</v>
      </c>
      <c r="G515">
        <v>88.58</v>
      </c>
      <c r="H515">
        <v>1.13</v>
      </c>
      <c r="I515">
        <v>6</v>
      </c>
      <c r="J515">
        <v>343.53</v>
      </c>
      <c r="K515">
        <v>61.82</v>
      </c>
      <c r="L515">
        <v>21.75</v>
      </c>
      <c r="M515">
        <v>4</v>
      </c>
      <c r="N515">
        <v>109.96</v>
      </c>
      <c r="O515">
        <v>42603.15</v>
      </c>
      <c r="P515">
        <v>144.25</v>
      </c>
      <c r="Q515">
        <v>453.17</v>
      </c>
      <c r="R515">
        <v>35.12</v>
      </c>
      <c r="S515">
        <v>28.65</v>
      </c>
      <c r="T515">
        <v>2537.39</v>
      </c>
      <c r="U515">
        <v>0.82</v>
      </c>
      <c r="V515">
        <v>0.92</v>
      </c>
      <c r="W515">
        <v>0.09</v>
      </c>
      <c r="X515">
        <v>0.14</v>
      </c>
      <c r="Y515">
        <v>1</v>
      </c>
      <c r="Z515">
        <v>10</v>
      </c>
    </row>
    <row r="516" spans="1:26">
      <c r="A516">
        <v>84</v>
      </c>
      <c r="B516">
        <v>150</v>
      </c>
      <c r="C516" t="s">
        <v>26</v>
      </c>
      <c r="D516">
        <v>8.2014</v>
      </c>
      <c r="E516">
        <v>12.19</v>
      </c>
      <c r="F516">
        <v>8.859999999999999</v>
      </c>
      <c r="G516">
        <v>88.62</v>
      </c>
      <c r="H516">
        <v>1.14</v>
      </c>
      <c r="I516">
        <v>6</v>
      </c>
      <c r="J516">
        <v>344.15</v>
      </c>
      <c r="K516">
        <v>61.82</v>
      </c>
      <c r="L516">
        <v>22</v>
      </c>
      <c r="M516">
        <v>4</v>
      </c>
      <c r="N516">
        <v>110.33</v>
      </c>
      <c r="O516">
        <v>42679.6</v>
      </c>
      <c r="P516">
        <v>144.19</v>
      </c>
      <c r="Q516">
        <v>453.17</v>
      </c>
      <c r="R516">
        <v>35.21</v>
      </c>
      <c r="S516">
        <v>28.65</v>
      </c>
      <c r="T516">
        <v>2582.25</v>
      </c>
      <c r="U516">
        <v>0.8100000000000001</v>
      </c>
      <c r="V516">
        <v>0.92</v>
      </c>
      <c r="W516">
        <v>0.09</v>
      </c>
      <c r="X516">
        <v>0.14</v>
      </c>
      <c r="Y516">
        <v>1</v>
      </c>
      <c r="Z516">
        <v>10</v>
      </c>
    </row>
    <row r="517" spans="1:26">
      <c r="A517">
        <v>85</v>
      </c>
      <c r="B517">
        <v>150</v>
      </c>
      <c r="C517" t="s">
        <v>26</v>
      </c>
      <c r="D517">
        <v>8.198399999999999</v>
      </c>
      <c r="E517">
        <v>12.2</v>
      </c>
      <c r="F517">
        <v>8.869999999999999</v>
      </c>
      <c r="G517">
        <v>88.67</v>
      </c>
      <c r="H517">
        <v>1.15</v>
      </c>
      <c r="I517">
        <v>6</v>
      </c>
      <c r="J517">
        <v>344.77</v>
      </c>
      <c r="K517">
        <v>61.82</v>
      </c>
      <c r="L517">
        <v>22.25</v>
      </c>
      <c r="M517">
        <v>4</v>
      </c>
      <c r="N517">
        <v>110.7</v>
      </c>
      <c r="O517">
        <v>42756.12</v>
      </c>
      <c r="P517">
        <v>144.08</v>
      </c>
      <c r="Q517">
        <v>453.22</v>
      </c>
      <c r="R517">
        <v>35.46</v>
      </c>
      <c r="S517">
        <v>28.65</v>
      </c>
      <c r="T517">
        <v>2704.99</v>
      </c>
      <c r="U517">
        <v>0.8100000000000001</v>
      </c>
      <c r="V517">
        <v>0.92</v>
      </c>
      <c r="W517">
        <v>0.09</v>
      </c>
      <c r="X517">
        <v>0.15</v>
      </c>
      <c r="Y517">
        <v>1</v>
      </c>
      <c r="Z517">
        <v>10</v>
      </c>
    </row>
    <row r="518" spans="1:26">
      <c r="A518">
        <v>86</v>
      </c>
      <c r="B518">
        <v>150</v>
      </c>
      <c r="C518" t="s">
        <v>26</v>
      </c>
      <c r="D518">
        <v>8.2021</v>
      </c>
      <c r="E518">
        <v>12.19</v>
      </c>
      <c r="F518">
        <v>8.859999999999999</v>
      </c>
      <c r="G518">
        <v>88.61</v>
      </c>
      <c r="H518">
        <v>1.16</v>
      </c>
      <c r="I518">
        <v>6</v>
      </c>
      <c r="J518">
        <v>345.39</v>
      </c>
      <c r="K518">
        <v>61.82</v>
      </c>
      <c r="L518">
        <v>22.5</v>
      </c>
      <c r="M518">
        <v>4</v>
      </c>
      <c r="N518">
        <v>111.07</v>
      </c>
      <c r="O518">
        <v>42832.82</v>
      </c>
      <c r="P518">
        <v>144.11</v>
      </c>
      <c r="Q518">
        <v>453.18</v>
      </c>
      <c r="R518">
        <v>35.22</v>
      </c>
      <c r="S518">
        <v>28.65</v>
      </c>
      <c r="T518">
        <v>2584.22</v>
      </c>
      <c r="U518">
        <v>0.8100000000000001</v>
      </c>
      <c r="V518">
        <v>0.92</v>
      </c>
      <c r="W518">
        <v>0.09</v>
      </c>
      <c r="X518">
        <v>0.14</v>
      </c>
      <c r="Y518">
        <v>1</v>
      </c>
      <c r="Z518">
        <v>10</v>
      </c>
    </row>
    <row r="519" spans="1:26">
      <c r="A519">
        <v>87</v>
      </c>
      <c r="B519">
        <v>150</v>
      </c>
      <c r="C519" t="s">
        <v>26</v>
      </c>
      <c r="D519">
        <v>8.196300000000001</v>
      </c>
      <c r="E519">
        <v>12.2</v>
      </c>
      <c r="F519">
        <v>8.869999999999999</v>
      </c>
      <c r="G519">
        <v>88.7</v>
      </c>
      <c r="H519">
        <v>1.17</v>
      </c>
      <c r="I519">
        <v>6</v>
      </c>
      <c r="J519">
        <v>346.02</v>
      </c>
      <c r="K519">
        <v>61.82</v>
      </c>
      <c r="L519">
        <v>22.75</v>
      </c>
      <c r="M519">
        <v>4</v>
      </c>
      <c r="N519">
        <v>111.45</v>
      </c>
      <c r="O519">
        <v>42909.73</v>
      </c>
      <c r="P519">
        <v>143.92</v>
      </c>
      <c r="Q519">
        <v>453.17</v>
      </c>
      <c r="R519">
        <v>35.51</v>
      </c>
      <c r="S519">
        <v>28.65</v>
      </c>
      <c r="T519">
        <v>2727.71</v>
      </c>
      <c r="U519">
        <v>0.8100000000000001</v>
      </c>
      <c r="V519">
        <v>0.92</v>
      </c>
      <c r="W519">
        <v>0.09</v>
      </c>
      <c r="X519">
        <v>0.15</v>
      </c>
      <c r="Y519">
        <v>1</v>
      </c>
      <c r="Z519">
        <v>10</v>
      </c>
    </row>
    <row r="520" spans="1:26">
      <c r="A520">
        <v>88</v>
      </c>
      <c r="B520">
        <v>150</v>
      </c>
      <c r="C520" t="s">
        <v>26</v>
      </c>
      <c r="D520">
        <v>8.2012</v>
      </c>
      <c r="E520">
        <v>12.19</v>
      </c>
      <c r="F520">
        <v>8.859999999999999</v>
      </c>
      <c r="G520">
        <v>88.63</v>
      </c>
      <c r="H520">
        <v>1.18</v>
      </c>
      <c r="I520">
        <v>6</v>
      </c>
      <c r="J520">
        <v>346.64</v>
      </c>
      <c r="K520">
        <v>61.82</v>
      </c>
      <c r="L520">
        <v>23</v>
      </c>
      <c r="M520">
        <v>4</v>
      </c>
      <c r="N520">
        <v>111.82</v>
      </c>
      <c r="O520">
        <v>42986.83</v>
      </c>
      <c r="P520">
        <v>143.64</v>
      </c>
      <c r="Q520">
        <v>453.17</v>
      </c>
      <c r="R520">
        <v>35.31</v>
      </c>
      <c r="S520">
        <v>28.65</v>
      </c>
      <c r="T520">
        <v>2629.78</v>
      </c>
      <c r="U520">
        <v>0.8100000000000001</v>
      </c>
      <c r="V520">
        <v>0.92</v>
      </c>
      <c r="W520">
        <v>0.09</v>
      </c>
      <c r="X520">
        <v>0.14</v>
      </c>
      <c r="Y520">
        <v>1</v>
      </c>
      <c r="Z520">
        <v>10</v>
      </c>
    </row>
    <row r="521" spans="1:26">
      <c r="A521">
        <v>89</v>
      </c>
      <c r="B521">
        <v>150</v>
      </c>
      <c r="C521" t="s">
        <v>26</v>
      </c>
      <c r="D521">
        <v>8.2027</v>
      </c>
      <c r="E521">
        <v>12.19</v>
      </c>
      <c r="F521">
        <v>8.859999999999999</v>
      </c>
      <c r="G521">
        <v>88.61</v>
      </c>
      <c r="H521">
        <v>1.19</v>
      </c>
      <c r="I521">
        <v>6</v>
      </c>
      <c r="J521">
        <v>347.27</v>
      </c>
      <c r="K521">
        <v>61.82</v>
      </c>
      <c r="L521">
        <v>23.25</v>
      </c>
      <c r="M521">
        <v>4</v>
      </c>
      <c r="N521">
        <v>112.2</v>
      </c>
      <c r="O521">
        <v>43064.12</v>
      </c>
      <c r="P521">
        <v>143.31</v>
      </c>
      <c r="Q521">
        <v>453.19</v>
      </c>
      <c r="R521">
        <v>35.15</v>
      </c>
      <c r="S521">
        <v>28.65</v>
      </c>
      <c r="T521">
        <v>2550.6</v>
      </c>
      <c r="U521">
        <v>0.82</v>
      </c>
      <c r="V521">
        <v>0.92</v>
      </c>
      <c r="W521">
        <v>0.09</v>
      </c>
      <c r="X521">
        <v>0.14</v>
      </c>
      <c r="Y521">
        <v>1</v>
      </c>
      <c r="Z521">
        <v>10</v>
      </c>
    </row>
    <row r="522" spans="1:26">
      <c r="A522">
        <v>90</v>
      </c>
      <c r="B522">
        <v>150</v>
      </c>
      <c r="C522" t="s">
        <v>26</v>
      </c>
      <c r="D522">
        <v>8.205299999999999</v>
      </c>
      <c r="E522">
        <v>12.19</v>
      </c>
      <c r="F522">
        <v>8.859999999999999</v>
      </c>
      <c r="G522">
        <v>88.56999999999999</v>
      </c>
      <c r="H522">
        <v>1.2</v>
      </c>
      <c r="I522">
        <v>6</v>
      </c>
      <c r="J522">
        <v>347.9</v>
      </c>
      <c r="K522">
        <v>61.82</v>
      </c>
      <c r="L522">
        <v>23.5</v>
      </c>
      <c r="M522">
        <v>4</v>
      </c>
      <c r="N522">
        <v>112.58</v>
      </c>
      <c r="O522">
        <v>43141.62</v>
      </c>
      <c r="P522">
        <v>143.04</v>
      </c>
      <c r="Q522">
        <v>453.17</v>
      </c>
      <c r="R522">
        <v>35</v>
      </c>
      <c r="S522">
        <v>28.65</v>
      </c>
      <c r="T522">
        <v>2473.67</v>
      </c>
      <c r="U522">
        <v>0.82</v>
      </c>
      <c r="V522">
        <v>0.92</v>
      </c>
      <c r="W522">
        <v>0.09</v>
      </c>
      <c r="X522">
        <v>0.14</v>
      </c>
      <c r="Y522">
        <v>1</v>
      </c>
      <c r="Z522">
        <v>10</v>
      </c>
    </row>
    <row r="523" spans="1:26">
      <c r="A523">
        <v>91</v>
      </c>
      <c r="B523">
        <v>150</v>
      </c>
      <c r="C523" t="s">
        <v>26</v>
      </c>
      <c r="D523">
        <v>8.2179</v>
      </c>
      <c r="E523">
        <v>12.17</v>
      </c>
      <c r="F523">
        <v>8.84</v>
      </c>
      <c r="G523">
        <v>88.38</v>
      </c>
      <c r="H523">
        <v>1.21</v>
      </c>
      <c r="I523">
        <v>6</v>
      </c>
      <c r="J523">
        <v>348.53</v>
      </c>
      <c r="K523">
        <v>61.82</v>
      </c>
      <c r="L523">
        <v>23.75</v>
      </c>
      <c r="M523">
        <v>4</v>
      </c>
      <c r="N523">
        <v>112.96</v>
      </c>
      <c r="O523">
        <v>43219.31</v>
      </c>
      <c r="P523">
        <v>142.13</v>
      </c>
      <c r="Q523">
        <v>453.17</v>
      </c>
      <c r="R523">
        <v>34.3</v>
      </c>
      <c r="S523">
        <v>28.65</v>
      </c>
      <c r="T523">
        <v>2124.01</v>
      </c>
      <c r="U523">
        <v>0.84</v>
      </c>
      <c r="V523">
        <v>0.92</v>
      </c>
      <c r="W523">
        <v>0.09</v>
      </c>
      <c r="X523">
        <v>0.12</v>
      </c>
      <c r="Y523">
        <v>1</v>
      </c>
      <c r="Z523">
        <v>10</v>
      </c>
    </row>
    <row r="524" spans="1:26">
      <c r="A524">
        <v>92</v>
      </c>
      <c r="B524">
        <v>150</v>
      </c>
      <c r="C524" t="s">
        <v>26</v>
      </c>
      <c r="D524">
        <v>8.2212</v>
      </c>
      <c r="E524">
        <v>12.16</v>
      </c>
      <c r="F524">
        <v>8.83</v>
      </c>
      <c r="G524">
        <v>88.33</v>
      </c>
      <c r="H524">
        <v>1.23</v>
      </c>
      <c r="I524">
        <v>6</v>
      </c>
      <c r="J524">
        <v>349.16</v>
      </c>
      <c r="K524">
        <v>61.82</v>
      </c>
      <c r="L524">
        <v>24</v>
      </c>
      <c r="M524">
        <v>4</v>
      </c>
      <c r="N524">
        <v>113.34</v>
      </c>
      <c r="O524">
        <v>43297.21</v>
      </c>
      <c r="P524">
        <v>141.57</v>
      </c>
      <c r="Q524">
        <v>453.17</v>
      </c>
      <c r="R524">
        <v>34.25</v>
      </c>
      <c r="S524">
        <v>28.65</v>
      </c>
      <c r="T524">
        <v>2101.48</v>
      </c>
      <c r="U524">
        <v>0.84</v>
      </c>
      <c r="V524">
        <v>0.92</v>
      </c>
      <c r="W524">
        <v>0.09</v>
      </c>
      <c r="X524">
        <v>0.11</v>
      </c>
      <c r="Y524">
        <v>1</v>
      </c>
      <c r="Z524">
        <v>10</v>
      </c>
    </row>
    <row r="525" spans="1:26">
      <c r="A525">
        <v>93</v>
      </c>
      <c r="B525">
        <v>150</v>
      </c>
      <c r="C525" t="s">
        <v>26</v>
      </c>
      <c r="D525">
        <v>8.2102</v>
      </c>
      <c r="E525">
        <v>12.18</v>
      </c>
      <c r="F525">
        <v>8.85</v>
      </c>
      <c r="G525">
        <v>88.48999999999999</v>
      </c>
      <c r="H525">
        <v>1.24</v>
      </c>
      <c r="I525">
        <v>6</v>
      </c>
      <c r="J525">
        <v>349.79</v>
      </c>
      <c r="K525">
        <v>61.82</v>
      </c>
      <c r="L525">
        <v>24.25</v>
      </c>
      <c r="M525">
        <v>4</v>
      </c>
      <c r="N525">
        <v>113.72</v>
      </c>
      <c r="O525">
        <v>43375.3</v>
      </c>
      <c r="P525">
        <v>141.3</v>
      </c>
      <c r="Q525">
        <v>453.17</v>
      </c>
      <c r="R525">
        <v>34.89</v>
      </c>
      <c r="S525">
        <v>28.65</v>
      </c>
      <c r="T525">
        <v>2421.64</v>
      </c>
      <c r="U525">
        <v>0.82</v>
      </c>
      <c r="V525">
        <v>0.92</v>
      </c>
      <c r="W525">
        <v>0.09</v>
      </c>
      <c r="X525">
        <v>0.13</v>
      </c>
      <c r="Y525">
        <v>1</v>
      </c>
      <c r="Z525">
        <v>10</v>
      </c>
    </row>
    <row r="526" spans="1:26">
      <c r="A526">
        <v>94</v>
      </c>
      <c r="B526">
        <v>150</v>
      </c>
      <c r="C526" t="s">
        <v>26</v>
      </c>
      <c r="D526">
        <v>8.1919</v>
      </c>
      <c r="E526">
        <v>12.21</v>
      </c>
      <c r="F526">
        <v>8.880000000000001</v>
      </c>
      <c r="G526">
        <v>88.77</v>
      </c>
      <c r="H526">
        <v>1.25</v>
      </c>
      <c r="I526">
        <v>6</v>
      </c>
      <c r="J526">
        <v>350.43</v>
      </c>
      <c r="K526">
        <v>61.82</v>
      </c>
      <c r="L526">
        <v>24.5</v>
      </c>
      <c r="M526">
        <v>4</v>
      </c>
      <c r="N526">
        <v>114.11</v>
      </c>
      <c r="O526">
        <v>43453.61</v>
      </c>
      <c r="P526">
        <v>141.52</v>
      </c>
      <c r="Q526">
        <v>453.17</v>
      </c>
      <c r="R526">
        <v>35.85</v>
      </c>
      <c r="S526">
        <v>28.65</v>
      </c>
      <c r="T526">
        <v>2899.21</v>
      </c>
      <c r="U526">
        <v>0.8</v>
      </c>
      <c r="V526">
        <v>0.92</v>
      </c>
      <c r="W526">
        <v>0.09</v>
      </c>
      <c r="X526">
        <v>0.16</v>
      </c>
      <c r="Y526">
        <v>1</v>
      </c>
      <c r="Z526">
        <v>10</v>
      </c>
    </row>
    <row r="527" spans="1:26">
      <c r="A527">
        <v>95</v>
      </c>
      <c r="B527">
        <v>150</v>
      </c>
      <c r="C527" t="s">
        <v>26</v>
      </c>
      <c r="D527">
        <v>8.190799999999999</v>
      </c>
      <c r="E527">
        <v>12.21</v>
      </c>
      <c r="F527">
        <v>8.880000000000001</v>
      </c>
      <c r="G527">
        <v>88.78</v>
      </c>
      <c r="H527">
        <v>1.26</v>
      </c>
      <c r="I527">
        <v>6</v>
      </c>
      <c r="J527">
        <v>351.06</v>
      </c>
      <c r="K527">
        <v>61.82</v>
      </c>
      <c r="L527">
        <v>24.75</v>
      </c>
      <c r="M527">
        <v>4</v>
      </c>
      <c r="N527">
        <v>114.49</v>
      </c>
      <c r="O527">
        <v>43532.12</v>
      </c>
      <c r="P527">
        <v>141.15</v>
      </c>
      <c r="Q527">
        <v>453.17</v>
      </c>
      <c r="R527">
        <v>35.82</v>
      </c>
      <c r="S527">
        <v>28.65</v>
      </c>
      <c r="T527">
        <v>2886.35</v>
      </c>
      <c r="U527">
        <v>0.8</v>
      </c>
      <c r="V527">
        <v>0.92</v>
      </c>
      <c r="W527">
        <v>0.09</v>
      </c>
      <c r="X527">
        <v>0.16</v>
      </c>
      <c r="Y527">
        <v>1</v>
      </c>
      <c r="Z527">
        <v>10</v>
      </c>
    </row>
    <row r="528" spans="1:26">
      <c r="A528">
        <v>96</v>
      </c>
      <c r="B528">
        <v>150</v>
      </c>
      <c r="C528" t="s">
        <v>26</v>
      </c>
      <c r="D528">
        <v>8.199</v>
      </c>
      <c r="E528">
        <v>12.2</v>
      </c>
      <c r="F528">
        <v>8.869999999999999</v>
      </c>
      <c r="G528">
        <v>88.66</v>
      </c>
      <c r="H528">
        <v>1.27</v>
      </c>
      <c r="I528">
        <v>6</v>
      </c>
      <c r="J528">
        <v>351.7</v>
      </c>
      <c r="K528">
        <v>61.82</v>
      </c>
      <c r="L528">
        <v>25</v>
      </c>
      <c r="M528">
        <v>4</v>
      </c>
      <c r="N528">
        <v>114.88</v>
      </c>
      <c r="O528">
        <v>43610.83</v>
      </c>
      <c r="P528">
        <v>140.6</v>
      </c>
      <c r="Q528">
        <v>453.17</v>
      </c>
      <c r="R528">
        <v>35.35</v>
      </c>
      <c r="S528">
        <v>28.65</v>
      </c>
      <c r="T528">
        <v>2649.55</v>
      </c>
      <c r="U528">
        <v>0.8100000000000001</v>
      </c>
      <c r="V528">
        <v>0.92</v>
      </c>
      <c r="W528">
        <v>0.09</v>
      </c>
      <c r="X528">
        <v>0.15</v>
      </c>
      <c r="Y528">
        <v>1</v>
      </c>
      <c r="Z528">
        <v>10</v>
      </c>
    </row>
    <row r="529" spans="1:26">
      <c r="A529">
        <v>97</v>
      </c>
      <c r="B529">
        <v>150</v>
      </c>
      <c r="C529" t="s">
        <v>26</v>
      </c>
      <c r="D529">
        <v>8.265599999999999</v>
      </c>
      <c r="E529">
        <v>12.1</v>
      </c>
      <c r="F529">
        <v>8.82</v>
      </c>
      <c r="G529">
        <v>105.88</v>
      </c>
      <c r="H529">
        <v>1.28</v>
      </c>
      <c r="I529">
        <v>5</v>
      </c>
      <c r="J529">
        <v>352.34</v>
      </c>
      <c r="K529">
        <v>61.82</v>
      </c>
      <c r="L529">
        <v>25.25</v>
      </c>
      <c r="M529">
        <v>3</v>
      </c>
      <c r="N529">
        <v>115.27</v>
      </c>
      <c r="O529">
        <v>43689.76</v>
      </c>
      <c r="P529">
        <v>139.84</v>
      </c>
      <c r="Q529">
        <v>453.17</v>
      </c>
      <c r="R529">
        <v>33.97</v>
      </c>
      <c r="S529">
        <v>28.65</v>
      </c>
      <c r="T529">
        <v>1966.42</v>
      </c>
      <c r="U529">
        <v>0.84</v>
      </c>
      <c r="V529">
        <v>0.92</v>
      </c>
      <c r="W529">
        <v>0.09</v>
      </c>
      <c r="X529">
        <v>0.1</v>
      </c>
      <c r="Y529">
        <v>1</v>
      </c>
      <c r="Z529">
        <v>10</v>
      </c>
    </row>
    <row r="530" spans="1:26">
      <c r="A530">
        <v>98</v>
      </c>
      <c r="B530">
        <v>150</v>
      </c>
      <c r="C530" t="s">
        <v>26</v>
      </c>
      <c r="D530">
        <v>8.2631</v>
      </c>
      <c r="E530">
        <v>12.1</v>
      </c>
      <c r="F530">
        <v>8.83</v>
      </c>
      <c r="G530">
        <v>105.92</v>
      </c>
      <c r="H530">
        <v>1.29</v>
      </c>
      <c r="I530">
        <v>5</v>
      </c>
      <c r="J530">
        <v>352.98</v>
      </c>
      <c r="K530">
        <v>61.82</v>
      </c>
      <c r="L530">
        <v>25.5</v>
      </c>
      <c r="M530">
        <v>3</v>
      </c>
      <c r="N530">
        <v>115.66</v>
      </c>
      <c r="O530">
        <v>43769.02</v>
      </c>
      <c r="P530">
        <v>140.07</v>
      </c>
      <c r="Q530">
        <v>453.17</v>
      </c>
      <c r="R530">
        <v>34.11</v>
      </c>
      <c r="S530">
        <v>28.65</v>
      </c>
      <c r="T530">
        <v>2037.01</v>
      </c>
      <c r="U530">
        <v>0.84</v>
      </c>
      <c r="V530">
        <v>0.92</v>
      </c>
      <c r="W530">
        <v>0.09</v>
      </c>
      <c r="X530">
        <v>0.11</v>
      </c>
      <c r="Y530">
        <v>1</v>
      </c>
      <c r="Z530">
        <v>10</v>
      </c>
    </row>
    <row r="531" spans="1:26">
      <c r="A531">
        <v>99</v>
      </c>
      <c r="B531">
        <v>150</v>
      </c>
      <c r="C531" t="s">
        <v>26</v>
      </c>
      <c r="D531">
        <v>8.2559</v>
      </c>
      <c r="E531">
        <v>12.11</v>
      </c>
      <c r="F531">
        <v>8.84</v>
      </c>
      <c r="G531">
        <v>106.05</v>
      </c>
      <c r="H531">
        <v>1.3</v>
      </c>
      <c r="I531">
        <v>5</v>
      </c>
      <c r="J531">
        <v>353.63</v>
      </c>
      <c r="K531">
        <v>61.82</v>
      </c>
      <c r="L531">
        <v>25.75</v>
      </c>
      <c r="M531">
        <v>3</v>
      </c>
      <c r="N531">
        <v>116.06</v>
      </c>
      <c r="O531">
        <v>43848.38</v>
      </c>
      <c r="P531">
        <v>140.49</v>
      </c>
      <c r="Q531">
        <v>453.17</v>
      </c>
      <c r="R531">
        <v>34.47</v>
      </c>
      <c r="S531">
        <v>28.65</v>
      </c>
      <c r="T531">
        <v>2217.36</v>
      </c>
      <c r="U531">
        <v>0.83</v>
      </c>
      <c r="V531">
        <v>0.92</v>
      </c>
      <c r="W531">
        <v>0.09</v>
      </c>
      <c r="X531">
        <v>0.12</v>
      </c>
      <c r="Y531">
        <v>1</v>
      </c>
      <c r="Z531">
        <v>10</v>
      </c>
    </row>
    <row r="532" spans="1:26">
      <c r="A532">
        <v>100</v>
      </c>
      <c r="B532">
        <v>150</v>
      </c>
      <c r="C532" t="s">
        <v>26</v>
      </c>
      <c r="D532">
        <v>8.259</v>
      </c>
      <c r="E532">
        <v>12.11</v>
      </c>
      <c r="F532">
        <v>8.83</v>
      </c>
      <c r="G532">
        <v>106</v>
      </c>
      <c r="H532">
        <v>1.31</v>
      </c>
      <c r="I532">
        <v>5</v>
      </c>
      <c r="J532">
        <v>354.27</v>
      </c>
      <c r="K532">
        <v>61.82</v>
      </c>
      <c r="L532">
        <v>26</v>
      </c>
      <c r="M532">
        <v>3</v>
      </c>
      <c r="N532">
        <v>116.45</v>
      </c>
      <c r="O532">
        <v>43927.95</v>
      </c>
      <c r="P532">
        <v>140.39</v>
      </c>
      <c r="Q532">
        <v>453.17</v>
      </c>
      <c r="R532">
        <v>34.3</v>
      </c>
      <c r="S532">
        <v>28.65</v>
      </c>
      <c r="T532">
        <v>2128.61</v>
      </c>
      <c r="U532">
        <v>0.84</v>
      </c>
      <c r="V532">
        <v>0.92</v>
      </c>
      <c r="W532">
        <v>0.09</v>
      </c>
      <c r="X532">
        <v>0.11</v>
      </c>
      <c r="Y532">
        <v>1</v>
      </c>
      <c r="Z532">
        <v>10</v>
      </c>
    </row>
    <row r="533" spans="1:26">
      <c r="A533">
        <v>101</v>
      </c>
      <c r="B533">
        <v>150</v>
      </c>
      <c r="C533" t="s">
        <v>26</v>
      </c>
      <c r="D533">
        <v>8.2616</v>
      </c>
      <c r="E533">
        <v>12.1</v>
      </c>
      <c r="F533">
        <v>8.83</v>
      </c>
      <c r="G533">
        <v>105.95</v>
      </c>
      <c r="H533">
        <v>1.32</v>
      </c>
      <c r="I533">
        <v>5</v>
      </c>
      <c r="J533">
        <v>354.92</v>
      </c>
      <c r="K533">
        <v>61.82</v>
      </c>
      <c r="L533">
        <v>26.25</v>
      </c>
      <c r="M533">
        <v>3</v>
      </c>
      <c r="N533">
        <v>116.85</v>
      </c>
      <c r="O533">
        <v>44007.74</v>
      </c>
      <c r="P533">
        <v>140.62</v>
      </c>
      <c r="Q533">
        <v>453.18</v>
      </c>
      <c r="R533">
        <v>34.12</v>
      </c>
      <c r="S533">
        <v>28.65</v>
      </c>
      <c r="T533">
        <v>2040.6</v>
      </c>
      <c r="U533">
        <v>0.84</v>
      </c>
      <c r="V533">
        <v>0.92</v>
      </c>
      <c r="W533">
        <v>0.09</v>
      </c>
      <c r="X533">
        <v>0.11</v>
      </c>
      <c r="Y533">
        <v>1</v>
      </c>
      <c r="Z533">
        <v>10</v>
      </c>
    </row>
    <row r="534" spans="1:26">
      <c r="A534">
        <v>102</v>
      </c>
      <c r="B534">
        <v>150</v>
      </c>
      <c r="C534" t="s">
        <v>26</v>
      </c>
      <c r="D534">
        <v>8.260300000000001</v>
      </c>
      <c r="E534">
        <v>12.11</v>
      </c>
      <c r="F534">
        <v>8.83</v>
      </c>
      <c r="G534">
        <v>105.97</v>
      </c>
      <c r="H534">
        <v>1.33</v>
      </c>
      <c r="I534">
        <v>5</v>
      </c>
      <c r="J534">
        <v>355.57</v>
      </c>
      <c r="K534">
        <v>61.82</v>
      </c>
      <c r="L534">
        <v>26.5</v>
      </c>
      <c r="M534">
        <v>3</v>
      </c>
      <c r="N534">
        <v>117.25</v>
      </c>
      <c r="O534">
        <v>44087.74</v>
      </c>
      <c r="P534">
        <v>140.82</v>
      </c>
      <c r="Q534">
        <v>453.17</v>
      </c>
      <c r="R534">
        <v>34.27</v>
      </c>
      <c r="S534">
        <v>28.65</v>
      </c>
      <c r="T534">
        <v>2113.54</v>
      </c>
      <c r="U534">
        <v>0.84</v>
      </c>
      <c r="V534">
        <v>0.92</v>
      </c>
      <c r="W534">
        <v>0.09</v>
      </c>
      <c r="X534">
        <v>0.11</v>
      </c>
      <c r="Y534">
        <v>1</v>
      </c>
      <c r="Z534">
        <v>10</v>
      </c>
    </row>
    <row r="535" spans="1:26">
      <c r="A535">
        <v>103</v>
      </c>
      <c r="B535">
        <v>150</v>
      </c>
      <c r="C535" t="s">
        <v>26</v>
      </c>
      <c r="D535">
        <v>8.2629</v>
      </c>
      <c r="E535">
        <v>12.1</v>
      </c>
      <c r="F535">
        <v>8.83</v>
      </c>
      <c r="G535">
        <v>105.93</v>
      </c>
      <c r="H535">
        <v>1.34</v>
      </c>
      <c r="I535">
        <v>5</v>
      </c>
      <c r="J535">
        <v>356.22</v>
      </c>
      <c r="K535">
        <v>61.82</v>
      </c>
      <c r="L535">
        <v>26.75</v>
      </c>
      <c r="M535">
        <v>3</v>
      </c>
      <c r="N535">
        <v>117.65</v>
      </c>
      <c r="O535">
        <v>44167.96</v>
      </c>
      <c r="P535">
        <v>140.99</v>
      </c>
      <c r="Q535">
        <v>453.17</v>
      </c>
      <c r="R535">
        <v>34.07</v>
      </c>
      <c r="S535">
        <v>28.65</v>
      </c>
      <c r="T535">
        <v>2013.16</v>
      </c>
      <c r="U535">
        <v>0.84</v>
      </c>
      <c r="V535">
        <v>0.92</v>
      </c>
      <c r="W535">
        <v>0.09</v>
      </c>
      <c r="X535">
        <v>0.11</v>
      </c>
      <c r="Y535">
        <v>1</v>
      </c>
      <c r="Z535">
        <v>10</v>
      </c>
    </row>
    <row r="536" spans="1:26">
      <c r="A536">
        <v>104</v>
      </c>
      <c r="B536">
        <v>150</v>
      </c>
      <c r="C536" t="s">
        <v>26</v>
      </c>
      <c r="D536">
        <v>8.2667</v>
      </c>
      <c r="E536">
        <v>12.1</v>
      </c>
      <c r="F536">
        <v>8.82</v>
      </c>
      <c r="G536">
        <v>105.86</v>
      </c>
      <c r="H536">
        <v>1.35</v>
      </c>
      <c r="I536">
        <v>5</v>
      </c>
      <c r="J536">
        <v>356.87</v>
      </c>
      <c r="K536">
        <v>61.82</v>
      </c>
      <c r="L536">
        <v>27</v>
      </c>
      <c r="M536">
        <v>3</v>
      </c>
      <c r="N536">
        <v>118.05</v>
      </c>
      <c r="O536">
        <v>44248.41</v>
      </c>
      <c r="P536">
        <v>140.77</v>
      </c>
      <c r="Q536">
        <v>453.17</v>
      </c>
      <c r="R536">
        <v>33.81</v>
      </c>
      <c r="S536">
        <v>28.65</v>
      </c>
      <c r="T536">
        <v>1885.27</v>
      </c>
      <c r="U536">
        <v>0.85</v>
      </c>
      <c r="V536">
        <v>0.92</v>
      </c>
      <c r="W536">
        <v>0.09</v>
      </c>
      <c r="X536">
        <v>0.1</v>
      </c>
      <c r="Y536">
        <v>1</v>
      </c>
      <c r="Z536">
        <v>10</v>
      </c>
    </row>
    <row r="537" spans="1:26">
      <c r="A537">
        <v>105</v>
      </c>
      <c r="B537">
        <v>150</v>
      </c>
      <c r="C537" t="s">
        <v>26</v>
      </c>
      <c r="D537">
        <v>8.2761</v>
      </c>
      <c r="E537">
        <v>12.08</v>
      </c>
      <c r="F537">
        <v>8.81</v>
      </c>
      <c r="G537">
        <v>105.7</v>
      </c>
      <c r="H537">
        <v>1.36</v>
      </c>
      <c r="I537">
        <v>5</v>
      </c>
      <c r="J537">
        <v>357.52</v>
      </c>
      <c r="K537">
        <v>61.82</v>
      </c>
      <c r="L537">
        <v>27.25</v>
      </c>
      <c r="M537">
        <v>3</v>
      </c>
      <c r="N537">
        <v>118.45</v>
      </c>
      <c r="O537">
        <v>44329.08</v>
      </c>
      <c r="P537">
        <v>140.56</v>
      </c>
      <c r="Q537">
        <v>453.18</v>
      </c>
      <c r="R537">
        <v>33.3</v>
      </c>
      <c r="S537">
        <v>28.65</v>
      </c>
      <c r="T537">
        <v>1631.34</v>
      </c>
      <c r="U537">
        <v>0.86</v>
      </c>
      <c r="V537">
        <v>0.92</v>
      </c>
      <c r="W537">
        <v>0.09</v>
      </c>
      <c r="X537">
        <v>0.09</v>
      </c>
      <c r="Y537">
        <v>1</v>
      </c>
      <c r="Z537">
        <v>10</v>
      </c>
    </row>
    <row r="538" spans="1:26">
      <c r="A538">
        <v>106</v>
      </c>
      <c r="B538">
        <v>150</v>
      </c>
      <c r="C538" t="s">
        <v>26</v>
      </c>
      <c r="D538">
        <v>8.276999999999999</v>
      </c>
      <c r="E538">
        <v>12.08</v>
      </c>
      <c r="F538">
        <v>8.81</v>
      </c>
      <c r="G538">
        <v>105.68</v>
      </c>
      <c r="H538">
        <v>1.37</v>
      </c>
      <c r="I538">
        <v>5</v>
      </c>
      <c r="J538">
        <v>358.18</v>
      </c>
      <c r="K538">
        <v>61.82</v>
      </c>
      <c r="L538">
        <v>27.5</v>
      </c>
      <c r="M538">
        <v>3</v>
      </c>
      <c r="N538">
        <v>118.86</v>
      </c>
      <c r="O538">
        <v>44409.98</v>
      </c>
      <c r="P538">
        <v>140.48</v>
      </c>
      <c r="Q538">
        <v>453.18</v>
      </c>
      <c r="R538">
        <v>33.38</v>
      </c>
      <c r="S538">
        <v>28.65</v>
      </c>
      <c r="T538">
        <v>1667.72</v>
      </c>
      <c r="U538">
        <v>0.86</v>
      </c>
      <c r="V538">
        <v>0.92</v>
      </c>
      <c r="W538">
        <v>0.09</v>
      </c>
      <c r="X538">
        <v>0.09</v>
      </c>
      <c r="Y538">
        <v>1</v>
      </c>
      <c r="Z538">
        <v>10</v>
      </c>
    </row>
    <row r="539" spans="1:26">
      <c r="A539">
        <v>107</v>
      </c>
      <c r="B539">
        <v>150</v>
      </c>
      <c r="C539" t="s">
        <v>26</v>
      </c>
      <c r="D539">
        <v>8.2705</v>
      </c>
      <c r="E539">
        <v>12.09</v>
      </c>
      <c r="F539">
        <v>8.82</v>
      </c>
      <c r="G539">
        <v>105.79</v>
      </c>
      <c r="H539">
        <v>1.38</v>
      </c>
      <c r="I539">
        <v>5</v>
      </c>
      <c r="J539">
        <v>358.84</v>
      </c>
      <c r="K539">
        <v>61.82</v>
      </c>
      <c r="L539">
        <v>27.75</v>
      </c>
      <c r="M539">
        <v>3</v>
      </c>
      <c r="N539">
        <v>119.27</v>
      </c>
      <c r="O539">
        <v>44491.1</v>
      </c>
      <c r="P539">
        <v>140.63</v>
      </c>
      <c r="Q539">
        <v>453.17</v>
      </c>
      <c r="R539">
        <v>33.77</v>
      </c>
      <c r="S539">
        <v>28.65</v>
      </c>
      <c r="T539">
        <v>1865.44</v>
      </c>
      <c r="U539">
        <v>0.85</v>
      </c>
      <c r="V539">
        <v>0.92</v>
      </c>
      <c r="W539">
        <v>0.09</v>
      </c>
      <c r="X539">
        <v>0.1</v>
      </c>
      <c r="Y539">
        <v>1</v>
      </c>
      <c r="Z539">
        <v>10</v>
      </c>
    </row>
    <row r="540" spans="1:26">
      <c r="A540">
        <v>108</v>
      </c>
      <c r="B540">
        <v>150</v>
      </c>
      <c r="C540" t="s">
        <v>26</v>
      </c>
      <c r="D540">
        <v>8.258599999999999</v>
      </c>
      <c r="E540">
        <v>12.11</v>
      </c>
      <c r="F540">
        <v>8.83</v>
      </c>
      <c r="G540">
        <v>106</v>
      </c>
      <c r="H540">
        <v>1.39</v>
      </c>
      <c r="I540">
        <v>5</v>
      </c>
      <c r="J540">
        <v>359.5</v>
      </c>
      <c r="K540">
        <v>61.82</v>
      </c>
      <c r="L540">
        <v>28</v>
      </c>
      <c r="M540">
        <v>3</v>
      </c>
      <c r="N540">
        <v>119.68</v>
      </c>
      <c r="O540">
        <v>44572.45</v>
      </c>
      <c r="P540">
        <v>140.83</v>
      </c>
      <c r="Q540">
        <v>453.17</v>
      </c>
      <c r="R540">
        <v>34.38</v>
      </c>
      <c r="S540">
        <v>28.65</v>
      </c>
      <c r="T540">
        <v>2169.98</v>
      </c>
      <c r="U540">
        <v>0.83</v>
      </c>
      <c r="V540">
        <v>0.92</v>
      </c>
      <c r="W540">
        <v>0.09</v>
      </c>
      <c r="X540">
        <v>0.11</v>
      </c>
      <c r="Y540">
        <v>1</v>
      </c>
      <c r="Z540">
        <v>10</v>
      </c>
    </row>
    <row r="541" spans="1:26">
      <c r="A541">
        <v>109</v>
      </c>
      <c r="B541">
        <v>150</v>
      </c>
      <c r="C541" t="s">
        <v>26</v>
      </c>
      <c r="D541">
        <v>8.2508</v>
      </c>
      <c r="E541">
        <v>12.12</v>
      </c>
      <c r="F541">
        <v>8.85</v>
      </c>
      <c r="G541">
        <v>106.14</v>
      </c>
      <c r="H541">
        <v>1.4</v>
      </c>
      <c r="I541">
        <v>5</v>
      </c>
      <c r="J541">
        <v>360.16</v>
      </c>
      <c r="K541">
        <v>61.82</v>
      </c>
      <c r="L541">
        <v>28.25</v>
      </c>
      <c r="M541">
        <v>3</v>
      </c>
      <c r="N541">
        <v>120.09</v>
      </c>
      <c r="O541">
        <v>44654.04</v>
      </c>
      <c r="P541">
        <v>140.82</v>
      </c>
      <c r="Q541">
        <v>453.17</v>
      </c>
      <c r="R541">
        <v>34.71</v>
      </c>
      <c r="S541">
        <v>28.65</v>
      </c>
      <c r="T541">
        <v>2333.64</v>
      </c>
      <c r="U541">
        <v>0.83</v>
      </c>
      <c r="V541">
        <v>0.92</v>
      </c>
      <c r="W541">
        <v>0.09</v>
      </c>
      <c r="X541">
        <v>0.12</v>
      </c>
      <c r="Y541">
        <v>1</v>
      </c>
      <c r="Z541">
        <v>10</v>
      </c>
    </row>
    <row r="542" spans="1:26">
      <c r="A542">
        <v>110</v>
      </c>
      <c r="B542">
        <v>150</v>
      </c>
      <c r="C542" t="s">
        <v>26</v>
      </c>
      <c r="D542">
        <v>8.2605</v>
      </c>
      <c r="E542">
        <v>12.11</v>
      </c>
      <c r="F542">
        <v>8.83</v>
      </c>
      <c r="G542">
        <v>105.97</v>
      </c>
      <c r="H542">
        <v>1.41</v>
      </c>
      <c r="I542">
        <v>5</v>
      </c>
      <c r="J542">
        <v>360.82</v>
      </c>
      <c r="K542">
        <v>61.82</v>
      </c>
      <c r="L542">
        <v>28.5</v>
      </c>
      <c r="M542">
        <v>3</v>
      </c>
      <c r="N542">
        <v>120.5</v>
      </c>
      <c r="O542">
        <v>44735.86</v>
      </c>
      <c r="P542">
        <v>140.34</v>
      </c>
      <c r="Q542">
        <v>453.17</v>
      </c>
      <c r="R542">
        <v>34.2</v>
      </c>
      <c r="S542">
        <v>28.65</v>
      </c>
      <c r="T542">
        <v>2081.61</v>
      </c>
      <c r="U542">
        <v>0.84</v>
      </c>
      <c r="V542">
        <v>0.92</v>
      </c>
      <c r="W542">
        <v>0.09</v>
      </c>
      <c r="X542">
        <v>0.11</v>
      </c>
      <c r="Y542">
        <v>1</v>
      </c>
      <c r="Z542">
        <v>10</v>
      </c>
    </row>
    <row r="543" spans="1:26">
      <c r="A543">
        <v>111</v>
      </c>
      <c r="B543">
        <v>150</v>
      </c>
      <c r="C543" t="s">
        <v>26</v>
      </c>
      <c r="D543">
        <v>8.2624</v>
      </c>
      <c r="E543">
        <v>12.1</v>
      </c>
      <c r="F543">
        <v>8.83</v>
      </c>
      <c r="G543">
        <v>105.94</v>
      </c>
      <c r="H543">
        <v>1.42</v>
      </c>
      <c r="I543">
        <v>5</v>
      </c>
      <c r="J543">
        <v>361.49</v>
      </c>
      <c r="K543">
        <v>61.82</v>
      </c>
      <c r="L543">
        <v>28.75</v>
      </c>
      <c r="M543">
        <v>3</v>
      </c>
      <c r="N543">
        <v>120.92</v>
      </c>
      <c r="O543">
        <v>44817.91</v>
      </c>
      <c r="P543">
        <v>139.98</v>
      </c>
      <c r="Q543">
        <v>453.23</v>
      </c>
      <c r="R543">
        <v>34.12</v>
      </c>
      <c r="S543">
        <v>28.65</v>
      </c>
      <c r="T543">
        <v>2040.7</v>
      </c>
      <c r="U543">
        <v>0.84</v>
      </c>
      <c r="V543">
        <v>0.92</v>
      </c>
      <c r="W543">
        <v>0.09</v>
      </c>
      <c r="X543">
        <v>0.11</v>
      </c>
      <c r="Y543">
        <v>1</v>
      </c>
      <c r="Z543">
        <v>10</v>
      </c>
    </row>
    <row r="544" spans="1:26">
      <c r="A544">
        <v>112</v>
      </c>
      <c r="B544">
        <v>150</v>
      </c>
      <c r="C544" t="s">
        <v>26</v>
      </c>
      <c r="D544">
        <v>8.2569</v>
      </c>
      <c r="E544">
        <v>12.11</v>
      </c>
      <c r="F544">
        <v>8.84</v>
      </c>
      <c r="G544">
        <v>106.03</v>
      </c>
      <c r="H544">
        <v>1.43</v>
      </c>
      <c r="I544">
        <v>5</v>
      </c>
      <c r="J544">
        <v>362.16</v>
      </c>
      <c r="K544">
        <v>61.82</v>
      </c>
      <c r="L544">
        <v>29</v>
      </c>
      <c r="M544">
        <v>3</v>
      </c>
      <c r="N544">
        <v>121.34</v>
      </c>
      <c r="O544">
        <v>44900.33</v>
      </c>
      <c r="P544">
        <v>139.88</v>
      </c>
      <c r="Q544">
        <v>453.17</v>
      </c>
      <c r="R544">
        <v>34.44</v>
      </c>
      <c r="S544">
        <v>28.65</v>
      </c>
      <c r="T544">
        <v>2199.01</v>
      </c>
      <c r="U544">
        <v>0.83</v>
      </c>
      <c r="V544">
        <v>0.92</v>
      </c>
      <c r="W544">
        <v>0.09</v>
      </c>
      <c r="X544">
        <v>0.12</v>
      </c>
      <c r="Y544">
        <v>1</v>
      </c>
      <c r="Z544">
        <v>10</v>
      </c>
    </row>
    <row r="545" spans="1:26">
      <c r="A545">
        <v>113</v>
      </c>
      <c r="B545">
        <v>150</v>
      </c>
      <c r="C545" t="s">
        <v>26</v>
      </c>
      <c r="D545">
        <v>8.250299999999999</v>
      </c>
      <c r="E545">
        <v>12.12</v>
      </c>
      <c r="F545">
        <v>8.85</v>
      </c>
      <c r="G545">
        <v>106.15</v>
      </c>
      <c r="H545">
        <v>1.44</v>
      </c>
      <c r="I545">
        <v>5</v>
      </c>
      <c r="J545">
        <v>362.83</v>
      </c>
      <c r="K545">
        <v>61.82</v>
      </c>
      <c r="L545">
        <v>29.25</v>
      </c>
      <c r="M545">
        <v>3</v>
      </c>
      <c r="N545">
        <v>121.75</v>
      </c>
      <c r="O545">
        <v>44982.86</v>
      </c>
      <c r="P545">
        <v>139.52</v>
      </c>
      <c r="Q545">
        <v>453.19</v>
      </c>
      <c r="R545">
        <v>34.7</v>
      </c>
      <c r="S545">
        <v>28.65</v>
      </c>
      <c r="T545">
        <v>2332.05</v>
      </c>
      <c r="U545">
        <v>0.83</v>
      </c>
      <c r="V545">
        <v>0.92</v>
      </c>
      <c r="W545">
        <v>0.09</v>
      </c>
      <c r="X545">
        <v>0.13</v>
      </c>
      <c r="Y545">
        <v>1</v>
      </c>
      <c r="Z545">
        <v>10</v>
      </c>
    </row>
    <row r="546" spans="1:26">
      <c r="A546">
        <v>114</v>
      </c>
      <c r="B546">
        <v>150</v>
      </c>
      <c r="C546" t="s">
        <v>26</v>
      </c>
      <c r="D546">
        <v>8.2567</v>
      </c>
      <c r="E546">
        <v>12.11</v>
      </c>
      <c r="F546">
        <v>8.84</v>
      </c>
      <c r="G546">
        <v>106.04</v>
      </c>
      <c r="H546">
        <v>1.45</v>
      </c>
      <c r="I546">
        <v>5</v>
      </c>
      <c r="J546">
        <v>363.5</v>
      </c>
      <c r="K546">
        <v>61.82</v>
      </c>
      <c r="L546">
        <v>29.5</v>
      </c>
      <c r="M546">
        <v>3</v>
      </c>
      <c r="N546">
        <v>122.18</v>
      </c>
      <c r="O546">
        <v>45065.64</v>
      </c>
      <c r="P546">
        <v>138.95</v>
      </c>
      <c r="Q546">
        <v>453.19</v>
      </c>
      <c r="R546">
        <v>34.38</v>
      </c>
      <c r="S546">
        <v>28.65</v>
      </c>
      <c r="T546">
        <v>2170.12</v>
      </c>
      <c r="U546">
        <v>0.83</v>
      </c>
      <c r="V546">
        <v>0.92</v>
      </c>
      <c r="W546">
        <v>0.09</v>
      </c>
      <c r="X546">
        <v>0.12</v>
      </c>
      <c r="Y546">
        <v>1</v>
      </c>
      <c r="Z546">
        <v>10</v>
      </c>
    </row>
    <row r="547" spans="1:26">
      <c r="A547">
        <v>115</v>
      </c>
      <c r="B547">
        <v>150</v>
      </c>
      <c r="C547" t="s">
        <v>26</v>
      </c>
      <c r="D547">
        <v>8.257300000000001</v>
      </c>
      <c r="E547">
        <v>12.11</v>
      </c>
      <c r="F547">
        <v>8.84</v>
      </c>
      <c r="G547">
        <v>106.03</v>
      </c>
      <c r="H547">
        <v>1.46</v>
      </c>
      <c r="I547">
        <v>5</v>
      </c>
      <c r="J547">
        <v>364.17</v>
      </c>
      <c r="K547">
        <v>61.82</v>
      </c>
      <c r="L547">
        <v>29.75</v>
      </c>
      <c r="M547">
        <v>3</v>
      </c>
      <c r="N547">
        <v>122.6</v>
      </c>
      <c r="O547">
        <v>45148.66</v>
      </c>
      <c r="P547">
        <v>138.54</v>
      </c>
      <c r="Q547">
        <v>453.17</v>
      </c>
      <c r="R547">
        <v>34.41</v>
      </c>
      <c r="S547">
        <v>28.65</v>
      </c>
      <c r="T547">
        <v>2184.73</v>
      </c>
      <c r="U547">
        <v>0.83</v>
      </c>
      <c r="V547">
        <v>0.92</v>
      </c>
      <c r="W547">
        <v>0.09</v>
      </c>
      <c r="X547">
        <v>0.12</v>
      </c>
      <c r="Y547">
        <v>1</v>
      </c>
      <c r="Z547">
        <v>10</v>
      </c>
    </row>
    <row r="548" spans="1:26">
      <c r="A548">
        <v>116</v>
      </c>
      <c r="B548">
        <v>150</v>
      </c>
      <c r="C548" t="s">
        <v>26</v>
      </c>
      <c r="D548">
        <v>8.2563</v>
      </c>
      <c r="E548">
        <v>12.11</v>
      </c>
      <c r="F548">
        <v>8.84</v>
      </c>
      <c r="G548">
        <v>106.04</v>
      </c>
      <c r="H548">
        <v>1.47</v>
      </c>
      <c r="I548">
        <v>5</v>
      </c>
      <c r="J548">
        <v>364.85</v>
      </c>
      <c r="K548">
        <v>61.82</v>
      </c>
      <c r="L548">
        <v>30</v>
      </c>
      <c r="M548">
        <v>3</v>
      </c>
      <c r="N548">
        <v>123.02</v>
      </c>
      <c r="O548">
        <v>45231.92</v>
      </c>
      <c r="P548">
        <v>138.1</v>
      </c>
      <c r="Q548">
        <v>453.17</v>
      </c>
      <c r="R548">
        <v>34.43</v>
      </c>
      <c r="S548">
        <v>28.65</v>
      </c>
      <c r="T548">
        <v>2193.52</v>
      </c>
      <c r="U548">
        <v>0.83</v>
      </c>
      <c r="V548">
        <v>0.92</v>
      </c>
      <c r="W548">
        <v>0.09</v>
      </c>
      <c r="X548">
        <v>0.12</v>
      </c>
      <c r="Y548">
        <v>1</v>
      </c>
      <c r="Z548">
        <v>10</v>
      </c>
    </row>
    <row r="549" spans="1:26">
      <c r="A549">
        <v>117</v>
      </c>
      <c r="B549">
        <v>150</v>
      </c>
      <c r="C549" t="s">
        <v>26</v>
      </c>
      <c r="D549">
        <v>8.2597</v>
      </c>
      <c r="E549">
        <v>12.11</v>
      </c>
      <c r="F549">
        <v>8.83</v>
      </c>
      <c r="G549">
        <v>105.98</v>
      </c>
      <c r="H549">
        <v>1.48</v>
      </c>
      <c r="I549">
        <v>5</v>
      </c>
      <c r="J549">
        <v>365.52</v>
      </c>
      <c r="K549">
        <v>61.82</v>
      </c>
      <c r="L549">
        <v>30.25</v>
      </c>
      <c r="M549">
        <v>3</v>
      </c>
      <c r="N549">
        <v>123.45</v>
      </c>
      <c r="O549">
        <v>45315.43</v>
      </c>
      <c r="P549">
        <v>137.6</v>
      </c>
      <c r="Q549">
        <v>453.17</v>
      </c>
      <c r="R549">
        <v>34.18</v>
      </c>
      <c r="S549">
        <v>28.65</v>
      </c>
      <c r="T549">
        <v>2072.2</v>
      </c>
      <c r="U549">
        <v>0.84</v>
      </c>
      <c r="V549">
        <v>0.92</v>
      </c>
      <c r="W549">
        <v>0.09</v>
      </c>
      <c r="X549">
        <v>0.11</v>
      </c>
      <c r="Y549">
        <v>1</v>
      </c>
      <c r="Z549">
        <v>10</v>
      </c>
    </row>
    <row r="550" spans="1:26">
      <c r="A550">
        <v>118</v>
      </c>
      <c r="B550">
        <v>150</v>
      </c>
      <c r="C550" t="s">
        <v>26</v>
      </c>
      <c r="D550">
        <v>8.2713</v>
      </c>
      <c r="E550">
        <v>12.09</v>
      </c>
      <c r="F550">
        <v>8.81</v>
      </c>
      <c r="G550">
        <v>105.78</v>
      </c>
      <c r="H550">
        <v>1.49</v>
      </c>
      <c r="I550">
        <v>5</v>
      </c>
      <c r="J550">
        <v>366.2</v>
      </c>
      <c r="K550">
        <v>61.82</v>
      </c>
      <c r="L550">
        <v>30.5</v>
      </c>
      <c r="M550">
        <v>3</v>
      </c>
      <c r="N550">
        <v>123.88</v>
      </c>
      <c r="O550">
        <v>45399.2</v>
      </c>
      <c r="P550">
        <v>136.69</v>
      </c>
      <c r="Q550">
        <v>453.17</v>
      </c>
      <c r="R550">
        <v>33.57</v>
      </c>
      <c r="S550">
        <v>28.65</v>
      </c>
      <c r="T550">
        <v>1767.26</v>
      </c>
      <c r="U550">
        <v>0.85</v>
      </c>
      <c r="V550">
        <v>0.92</v>
      </c>
      <c r="W550">
        <v>0.09</v>
      </c>
      <c r="X550">
        <v>0.09</v>
      </c>
      <c r="Y550">
        <v>1</v>
      </c>
      <c r="Z550">
        <v>10</v>
      </c>
    </row>
    <row r="551" spans="1:26">
      <c r="A551">
        <v>119</v>
      </c>
      <c r="B551">
        <v>150</v>
      </c>
      <c r="C551" t="s">
        <v>26</v>
      </c>
      <c r="D551">
        <v>8.273</v>
      </c>
      <c r="E551">
        <v>12.09</v>
      </c>
      <c r="F551">
        <v>8.81</v>
      </c>
      <c r="G551">
        <v>105.75</v>
      </c>
      <c r="H551">
        <v>1.49</v>
      </c>
      <c r="I551">
        <v>5</v>
      </c>
      <c r="J551">
        <v>366.88</v>
      </c>
      <c r="K551">
        <v>61.82</v>
      </c>
      <c r="L551">
        <v>30.75</v>
      </c>
      <c r="M551">
        <v>3</v>
      </c>
      <c r="N551">
        <v>124.31</v>
      </c>
      <c r="O551">
        <v>45483.22</v>
      </c>
      <c r="P551">
        <v>136.05</v>
      </c>
      <c r="Q551">
        <v>453.17</v>
      </c>
      <c r="R551">
        <v>33.62</v>
      </c>
      <c r="S551">
        <v>28.65</v>
      </c>
      <c r="T551">
        <v>1791.69</v>
      </c>
      <c r="U551">
        <v>0.85</v>
      </c>
      <c r="V551">
        <v>0.92</v>
      </c>
      <c r="W551">
        <v>0.09</v>
      </c>
      <c r="X551">
        <v>0.09</v>
      </c>
      <c r="Y551">
        <v>1</v>
      </c>
      <c r="Z551">
        <v>10</v>
      </c>
    </row>
    <row r="552" spans="1:26">
      <c r="A552">
        <v>120</v>
      </c>
      <c r="B552">
        <v>150</v>
      </c>
      <c r="C552" t="s">
        <v>26</v>
      </c>
      <c r="D552">
        <v>8.2643</v>
      </c>
      <c r="E552">
        <v>12.1</v>
      </c>
      <c r="F552">
        <v>8.83</v>
      </c>
      <c r="G552">
        <v>105.9</v>
      </c>
      <c r="H552">
        <v>1.5</v>
      </c>
      <c r="I552">
        <v>5</v>
      </c>
      <c r="J552">
        <v>367.57</v>
      </c>
      <c r="K552">
        <v>61.82</v>
      </c>
      <c r="L552">
        <v>31</v>
      </c>
      <c r="M552">
        <v>3</v>
      </c>
      <c r="N552">
        <v>124.74</v>
      </c>
      <c r="O552">
        <v>45567.49</v>
      </c>
      <c r="P552">
        <v>135.6</v>
      </c>
      <c r="Q552">
        <v>453.17</v>
      </c>
      <c r="R552">
        <v>34.1</v>
      </c>
      <c r="S552">
        <v>28.65</v>
      </c>
      <c r="T552">
        <v>2030.68</v>
      </c>
      <c r="U552">
        <v>0.84</v>
      </c>
      <c r="V552">
        <v>0.92</v>
      </c>
      <c r="W552">
        <v>0.09</v>
      </c>
      <c r="X552">
        <v>0.1</v>
      </c>
      <c r="Y552">
        <v>1</v>
      </c>
      <c r="Z552">
        <v>10</v>
      </c>
    </row>
    <row r="553" spans="1:26">
      <c r="A553">
        <v>121</v>
      </c>
      <c r="B553">
        <v>150</v>
      </c>
      <c r="C553" t="s">
        <v>26</v>
      </c>
      <c r="D553">
        <v>8.2529</v>
      </c>
      <c r="E553">
        <v>12.12</v>
      </c>
      <c r="F553">
        <v>8.84</v>
      </c>
      <c r="G553">
        <v>106.1</v>
      </c>
      <c r="H553">
        <v>1.51</v>
      </c>
      <c r="I553">
        <v>5</v>
      </c>
      <c r="J553">
        <v>368.25</v>
      </c>
      <c r="K553">
        <v>61.82</v>
      </c>
      <c r="L553">
        <v>31.25</v>
      </c>
      <c r="M553">
        <v>2</v>
      </c>
      <c r="N553">
        <v>125.18</v>
      </c>
      <c r="O553">
        <v>45652.02</v>
      </c>
      <c r="P553">
        <v>135.58</v>
      </c>
      <c r="Q553">
        <v>453.17</v>
      </c>
      <c r="R553">
        <v>34.61</v>
      </c>
      <c r="S553">
        <v>28.65</v>
      </c>
      <c r="T553">
        <v>2282.73</v>
      </c>
      <c r="U553">
        <v>0.83</v>
      </c>
      <c r="V553">
        <v>0.92</v>
      </c>
      <c r="W553">
        <v>0.09</v>
      </c>
      <c r="X553">
        <v>0.12</v>
      </c>
      <c r="Y553">
        <v>1</v>
      </c>
      <c r="Z553">
        <v>10</v>
      </c>
    </row>
    <row r="554" spans="1:26">
      <c r="A554">
        <v>122</v>
      </c>
      <c r="B554">
        <v>150</v>
      </c>
      <c r="C554" t="s">
        <v>26</v>
      </c>
      <c r="D554">
        <v>8.250400000000001</v>
      </c>
      <c r="E554">
        <v>12.12</v>
      </c>
      <c r="F554">
        <v>8.85</v>
      </c>
      <c r="G554">
        <v>106.15</v>
      </c>
      <c r="H554">
        <v>1.52</v>
      </c>
      <c r="I554">
        <v>5</v>
      </c>
      <c r="J554">
        <v>368.94</v>
      </c>
      <c r="K554">
        <v>61.82</v>
      </c>
      <c r="L554">
        <v>31.5</v>
      </c>
      <c r="M554">
        <v>1</v>
      </c>
      <c r="N554">
        <v>125.62</v>
      </c>
      <c r="O554">
        <v>45736.8</v>
      </c>
      <c r="P554">
        <v>135.49</v>
      </c>
      <c r="Q554">
        <v>453.17</v>
      </c>
      <c r="R554">
        <v>34.65</v>
      </c>
      <c r="S554">
        <v>28.65</v>
      </c>
      <c r="T554">
        <v>2305.13</v>
      </c>
      <c r="U554">
        <v>0.83</v>
      </c>
      <c r="V554">
        <v>0.92</v>
      </c>
      <c r="W554">
        <v>0.09</v>
      </c>
      <c r="X554">
        <v>0.13</v>
      </c>
      <c r="Y554">
        <v>1</v>
      </c>
      <c r="Z554">
        <v>10</v>
      </c>
    </row>
    <row r="555" spans="1:26">
      <c r="A555">
        <v>123</v>
      </c>
      <c r="B555">
        <v>150</v>
      </c>
      <c r="C555" t="s">
        <v>26</v>
      </c>
      <c r="D555">
        <v>8.2531</v>
      </c>
      <c r="E555">
        <v>12.12</v>
      </c>
      <c r="F555">
        <v>8.84</v>
      </c>
      <c r="G555">
        <v>106.1</v>
      </c>
      <c r="H555">
        <v>1.53</v>
      </c>
      <c r="I555">
        <v>5</v>
      </c>
      <c r="J555">
        <v>369.63</v>
      </c>
      <c r="K555">
        <v>61.82</v>
      </c>
      <c r="L555">
        <v>31.75</v>
      </c>
      <c r="M555">
        <v>1</v>
      </c>
      <c r="N555">
        <v>126.06</v>
      </c>
      <c r="O555">
        <v>45821.85</v>
      </c>
      <c r="P555">
        <v>135.36</v>
      </c>
      <c r="Q555">
        <v>453.17</v>
      </c>
      <c r="R555">
        <v>34.53</v>
      </c>
      <c r="S555">
        <v>28.65</v>
      </c>
      <c r="T555">
        <v>2243.16</v>
      </c>
      <c r="U555">
        <v>0.83</v>
      </c>
      <c r="V555">
        <v>0.92</v>
      </c>
      <c r="W555">
        <v>0.09</v>
      </c>
      <c r="X555">
        <v>0.12</v>
      </c>
      <c r="Y555">
        <v>1</v>
      </c>
      <c r="Z555">
        <v>10</v>
      </c>
    </row>
    <row r="556" spans="1:26">
      <c r="A556">
        <v>124</v>
      </c>
      <c r="B556">
        <v>150</v>
      </c>
      <c r="C556" t="s">
        <v>26</v>
      </c>
      <c r="D556">
        <v>8.2554</v>
      </c>
      <c r="E556">
        <v>12.11</v>
      </c>
      <c r="F556">
        <v>8.84</v>
      </c>
      <c r="G556">
        <v>106.06</v>
      </c>
      <c r="H556">
        <v>1.54</v>
      </c>
      <c r="I556">
        <v>5</v>
      </c>
      <c r="J556">
        <v>370.32</v>
      </c>
      <c r="K556">
        <v>61.82</v>
      </c>
      <c r="L556">
        <v>32</v>
      </c>
      <c r="M556">
        <v>1</v>
      </c>
      <c r="N556">
        <v>126.5</v>
      </c>
      <c r="O556">
        <v>45907.3</v>
      </c>
      <c r="P556">
        <v>135.23</v>
      </c>
      <c r="Q556">
        <v>453.17</v>
      </c>
      <c r="R556">
        <v>34.43</v>
      </c>
      <c r="S556">
        <v>28.65</v>
      </c>
      <c r="T556">
        <v>2192.73</v>
      </c>
      <c r="U556">
        <v>0.83</v>
      </c>
      <c r="V556">
        <v>0.92</v>
      </c>
      <c r="W556">
        <v>0.09</v>
      </c>
      <c r="X556">
        <v>0.12</v>
      </c>
      <c r="Y556">
        <v>1</v>
      </c>
      <c r="Z556">
        <v>10</v>
      </c>
    </row>
    <row r="557" spans="1:26">
      <c r="A557">
        <v>125</v>
      </c>
      <c r="B557">
        <v>150</v>
      </c>
      <c r="C557" t="s">
        <v>26</v>
      </c>
      <c r="D557">
        <v>8.2554</v>
      </c>
      <c r="E557">
        <v>12.11</v>
      </c>
      <c r="F557">
        <v>8.84</v>
      </c>
      <c r="G557">
        <v>106.06</v>
      </c>
      <c r="H557">
        <v>1.55</v>
      </c>
      <c r="I557">
        <v>5</v>
      </c>
      <c r="J557">
        <v>371.02</v>
      </c>
      <c r="K557">
        <v>61.82</v>
      </c>
      <c r="L557">
        <v>32.25</v>
      </c>
      <c r="M557">
        <v>0</v>
      </c>
      <c r="N557">
        <v>126.94</v>
      </c>
      <c r="O557">
        <v>45992.88</v>
      </c>
      <c r="P557">
        <v>135.22</v>
      </c>
      <c r="Q557">
        <v>453.17</v>
      </c>
      <c r="R557">
        <v>34.36</v>
      </c>
      <c r="S557">
        <v>28.65</v>
      </c>
      <c r="T557">
        <v>2161.34</v>
      </c>
      <c r="U557">
        <v>0.83</v>
      </c>
      <c r="V557">
        <v>0.92</v>
      </c>
      <c r="W557">
        <v>0.09</v>
      </c>
      <c r="X557">
        <v>0.12</v>
      </c>
      <c r="Y557">
        <v>1</v>
      </c>
      <c r="Z557">
        <v>10</v>
      </c>
    </row>
    <row r="558" spans="1:26">
      <c r="A558">
        <v>0</v>
      </c>
      <c r="B558">
        <v>10</v>
      </c>
      <c r="C558" t="s">
        <v>26</v>
      </c>
      <c r="D558">
        <v>8.1485</v>
      </c>
      <c r="E558">
        <v>12.27</v>
      </c>
      <c r="F558">
        <v>10.1</v>
      </c>
      <c r="G558">
        <v>12.9</v>
      </c>
      <c r="H558">
        <v>0.64</v>
      </c>
      <c r="I558">
        <v>47</v>
      </c>
      <c r="J558">
        <v>26.11</v>
      </c>
      <c r="K558">
        <v>12.1</v>
      </c>
      <c r="L558">
        <v>1</v>
      </c>
      <c r="M558">
        <v>0</v>
      </c>
      <c r="N558">
        <v>3.01</v>
      </c>
      <c r="O558">
        <v>3454.41</v>
      </c>
      <c r="P558">
        <v>29.18</v>
      </c>
      <c r="Q558">
        <v>453.33</v>
      </c>
      <c r="R558">
        <v>73.72</v>
      </c>
      <c r="S558">
        <v>28.65</v>
      </c>
      <c r="T558">
        <v>21632.32</v>
      </c>
      <c r="U558">
        <v>0.39</v>
      </c>
      <c r="V558">
        <v>0.8</v>
      </c>
      <c r="W558">
        <v>0.21</v>
      </c>
      <c r="X558">
        <v>1.38</v>
      </c>
      <c r="Y558">
        <v>1</v>
      </c>
      <c r="Z558">
        <v>10</v>
      </c>
    </row>
    <row r="559" spans="1:26">
      <c r="A559">
        <v>0</v>
      </c>
      <c r="B559">
        <v>45</v>
      </c>
      <c r="C559" t="s">
        <v>26</v>
      </c>
      <c r="D559">
        <v>7.1107</v>
      </c>
      <c r="E559">
        <v>14.06</v>
      </c>
      <c r="F559">
        <v>10.68</v>
      </c>
      <c r="G559">
        <v>9.42</v>
      </c>
      <c r="H559">
        <v>0.18</v>
      </c>
      <c r="I559">
        <v>68</v>
      </c>
      <c r="J559">
        <v>98.70999999999999</v>
      </c>
      <c r="K559">
        <v>39.72</v>
      </c>
      <c r="L559">
        <v>1</v>
      </c>
      <c r="M559">
        <v>66</v>
      </c>
      <c r="N559">
        <v>12.99</v>
      </c>
      <c r="O559">
        <v>12407.75</v>
      </c>
      <c r="P559">
        <v>92.36</v>
      </c>
      <c r="Q559">
        <v>453.22</v>
      </c>
      <c r="R559">
        <v>94.56999999999999</v>
      </c>
      <c r="S559">
        <v>28.65</v>
      </c>
      <c r="T559">
        <v>31947.65</v>
      </c>
      <c r="U559">
        <v>0.3</v>
      </c>
      <c r="V559">
        <v>0.76</v>
      </c>
      <c r="W559">
        <v>0.19</v>
      </c>
      <c r="X559">
        <v>1.96</v>
      </c>
      <c r="Y559">
        <v>1</v>
      </c>
      <c r="Z559">
        <v>10</v>
      </c>
    </row>
    <row r="560" spans="1:26">
      <c r="A560">
        <v>1</v>
      </c>
      <c r="B560">
        <v>45</v>
      </c>
      <c r="C560" t="s">
        <v>26</v>
      </c>
      <c r="D560">
        <v>7.5697</v>
      </c>
      <c r="E560">
        <v>13.21</v>
      </c>
      <c r="F560">
        <v>10.17</v>
      </c>
      <c r="G560">
        <v>11.97</v>
      </c>
      <c r="H560">
        <v>0.22</v>
      </c>
      <c r="I560">
        <v>51</v>
      </c>
      <c r="J560">
        <v>99.02</v>
      </c>
      <c r="K560">
        <v>39.72</v>
      </c>
      <c r="L560">
        <v>1.25</v>
      </c>
      <c r="M560">
        <v>49</v>
      </c>
      <c r="N560">
        <v>13.05</v>
      </c>
      <c r="O560">
        <v>12446.14</v>
      </c>
      <c r="P560">
        <v>86.98</v>
      </c>
      <c r="Q560">
        <v>453.27</v>
      </c>
      <c r="R560">
        <v>78.05</v>
      </c>
      <c r="S560">
        <v>28.65</v>
      </c>
      <c r="T560">
        <v>23773.56</v>
      </c>
      <c r="U560">
        <v>0.37</v>
      </c>
      <c r="V560">
        <v>0.8</v>
      </c>
      <c r="W560">
        <v>0.16</v>
      </c>
      <c r="X560">
        <v>1.45</v>
      </c>
      <c r="Y560">
        <v>1</v>
      </c>
      <c r="Z560">
        <v>10</v>
      </c>
    </row>
    <row r="561" spans="1:26">
      <c r="A561">
        <v>2</v>
      </c>
      <c r="B561">
        <v>45</v>
      </c>
      <c r="C561" t="s">
        <v>26</v>
      </c>
      <c r="D561">
        <v>7.8797</v>
      </c>
      <c r="E561">
        <v>12.69</v>
      </c>
      <c r="F561">
        <v>9.859999999999999</v>
      </c>
      <c r="G561">
        <v>14.43</v>
      </c>
      <c r="H561">
        <v>0.27</v>
      </c>
      <c r="I561">
        <v>41</v>
      </c>
      <c r="J561">
        <v>99.33</v>
      </c>
      <c r="K561">
        <v>39.72</v>
      </c>
      <c r="L561">
        <v>1.5</v>
      </c>
      <c r="M561">
        <v>39</v>
      </c>
      <c r="N561">
        <v>13.11</v>
      </c>
      <c r="O561">
        <v>12484.55</v>
      </c>
      <c r="P561">
        <v>83.23</v>
      </c>
      <c r="Q561">
        <v>453.21</v>
      </c>
      <c r="R561">
        <v>67.62</v>
      </c>
      <c r="S561">
        <v>28.65</v>
      </c>
      <c r="T561">
        <v>18608.07</v>
      </c>
      <c r="U561">
        <v>0.42</v>
      </c>
      <c r="V561">
        <v>0.82</v>
      </c>
      <c r="W561">
        <v>0.15</v>
      </c>
      <c r="X561">
        <v>1.14</v>
      </c>
      <c r="Y561">
        <v>1</v>
      </c>
      <c r="Z561">
        <v>10</v>
      </c>
    </row>
    <row r="562" spans="1:26">
      <c r="A562">
        <v>3</v>
      </c>
      <c r="B562">
        <v>45</v>
      </c>
      <c r="C562" t="s">
        <v>26</v>
      </c>
      <c r="D562">
        <v>8.108700000000001</v>
      </c>
      <c r="E562">
        <v>12.33</v>
      </c>
      <c r="F562">
        <v>9.65</v>
      </c>
      <c r="G562">
        <v>17.02</v>
      </c>
      <c r="H562">
        <v>0.31</v>
      </c>
      <c r="I562">
        <v>34</v>
      </c>
      <c r="J562">
        <v>99.64</v>
      </c>
      <c r="K562">
        <v>39.72</v>
      </c>
      <c r="L562">
        <v>1.75</v>
      </c>
      <c r="M562">
        <v>32</v>
      </c>
      <c r="N562">
        <v>13.18</v>
      </c>
      <c r="O562">
        <v>12522.99</v>
      </c>
      <c r="P562">
        <v>80.51000000000001</v>
      </c>
      <c r="Q562">
        <v>453.24</v>
      </c>
      <c r="R562">
        <v>60.8</v>
      </c>
      <c r="S562">
        <v>28.65</v>
      </c>
      <c r="T562">
        <v>15237.27</v>
      </c>
      <c r="U562">
        <v>0.47</v>
      </c>
      <c r="V562">
        <v>0.84</v>
      </c>
      <c r="W562">
        <v>0.13</v>
      </c>
      <c r="X562">
        <v>0.92</v>
      </c>
      <c r="Y562">
        <v>1</v>
      </c>
      <c r="Z562">
        <v>10</v>
      </c>
    </row>
    <row r="563" spans="1:26">
      <c r="A563">
        <v>4</v>
      </c>
      <c r="B563">
        <v>45</v>
      </c>
      <c r="C563" t="s">
        <v>26</v>
      </c>
      <c r="D563">
        <v>8.292999999999999</v>
      </c>
      <c r="E563">
        <v>12.06</v>
      </c>
      <c r="F563">
        <v>9.470000000000001</v>
      </c>
      <c r="G563">
        <v>19.6</v>
      </c>
      <c r="H563">
        <v>0.35</v>
      </c>
      <c r="I563">
        <v>29</v>
      </c>
      <c r="J563">
        <v>99.95</v>
      </c>
      <c r="K563">
        <v>39.72</v>
      </c>
      <c r="L563">
        <v>2</v>
      </c>
      <c r="M563">
        <v>27</v>
      </c>
      <c r="N563">
        <v>13.24</v>
      </c>
      <c r="O563">
        <v>12561.45</v>
      </c>
      <c r="P563">
        <v>77.78</v>
      </c>
      <c r="Q563">
        <v>453.2</v>
      </c>
      <c r="R563">
        <v>54.98</v>
      </c>
      <c r="S563">
        <v>28.65</v>
      </c>
      <c r="T563">
        <v>12351.92</v>
      </c>
      <c r="U563">
        <v>0.52</v>
      </c>
      <c r="V563">
        <v>0.86</v>
      </c>
      <c r="W563">
        <v>0.13</v>
      </c>
      <c r="X563">
        <v>0.75</v>
      </c>
      <c r="Y563">
        <v>1</v>
      </c>
      <c r="Z563">
        <v>10</v>
      </c>
    </row>
    <row r="564" spans="1:26">
      <c r="A564">
        <v>5</v>
      </c>
      <c r="B564">
        <v>45</v>
      </c>
      <c r="C564" t="s">
        <v>26</v>
      </c>
      <c r="D564">
        <v>8.285399999999999</v>
      </c>
      <c r="E564">
        <v>12.07</v>
      </c>
      <c r="F564">
        <v>9.550000000000001</v>
      </c>
      <c r="G564">
        <v>22.03</v>
      </c>
      <c r="H564">
        <v>0.39</v>
      </c>
      <c r="I564">
        <v>26</v>
      </c>
      <c r="J564">
        <v>100.27</v>
      </c>
      <c r="K564">
        <v>39.72</v>
      </c>
      <c r="L564">
        <v>2.25</v>
      </c>
      <c r="M564">
        <v>24</v>
      </c>
      <c r="N564">
        <v>13.3</v>
      </c>
      <c r="O564">
        <v>12599.94</v>
      </c>
      <c r="P564">
        <v>77.56999999999999</v>
      </c>
      <c r="Q564">
        <v>453.2</v>
      </c>
      <c r="R564">
        <v>58.47</v>
      </c>
      <c r="S564">
        <v>28.65</v>
      </c>
      <c r="T564">
        <v>14112.17</v>
      </c>
      <c r="U564">
        <v>0.49</v>
      </c>
      <c r="V564">
        <v>0.85</v>
      </c>
      <c r="W564">
        <v>0.11</v>
      </c>
      <c r="X564">
        <v>0.83</v>
      </c>
      <c r="Y564">
        <v>1</v>
      </c>
      <c r="Z564">
        <v>10</v>
      </c>
    </row>
    <row r="565" spans="1:26">
      <c r="A565">
        <v>6</v>
      </c>
      <c r="B565">
        <v>45</v>
      </c>
      <c r="C565" t="s">
        <v>26</v>
      </c>
      <c r="D565">
        <v>8.450699999999999</v>
      </c>
      <c r="E565">
        <v>11.83</v>
      </c>
      <c r="F565">
        <v>9.369999999999999</v>
      </c>
      <c r="G565">
        <v>24.45</v>
      </c>
      <c r="H565">
        <v>0.44</v>
      </c>
      <c r="I565">
        <v>23</v>
      </c>
      <c r="J565">
        <v>100.58</v>
      </c>
      <c r="K565">
        <v>39.72</v>
      </c>
      <c r="L565">
        <v>2.5</v>
      </c>
      <c r="M565">
        <v>21</v>
      </c>
      <c r="N565">
        <v>13.36</v>
      </c>
      <c r="O565">
        <v>12638.45</v>
      </c>
      <c r="P565">
        <v>75.26000000000001</v>
      </c>
      <c r="Q565">
        <v>453.24</v>
      </c>
      <c r="R565">
        <v>52.01</v>
      </c>
      <c r="S565">
        <v>28.65</v>
      </c>
      <c r="T565">
        <v>10894.78</v>
      </c>
      <c r="U565">
        <v>0.55</v>
      </c>
      <c r="V565">
        <v>0.87</v>
      </c>
      <c r="W565">
        <v>0.11</v>
      </c>
      <c r="X565">
        <v>0.65</v>
      </c>
      <c r="Y565">
        <v>1</v>
      </c>
      <c r="Z565">
        <v>10</v>
      </c>
    </row>
    <row r="566" spans="1:26">
      <c r="A566">
        <v>7</v>
      </c>
      <c r="B566">
        <v>45</v>
      </c>
      <c r="C566" t="s">
        <v>26</v>
      </c>
      <c r="D566">
        <v>8.5745</v>
      </c>
      <c r="E566">
        <v>11.66</v>
      </c>
      <c r="F566">
        <v>9.26</v>
      </c>
      <c r="G566">
        <v>27.79</v>
      </c>
      <c r="H566">
        <v>0.48</v>
      </c>
      <c r="I566">
        <v>20</v>
      </c>
      <c r="J566">
        <v>100.89</v>
      </c>
      <c r="K566">
        <v>39.72</v>
      </c>
      <c r="L566">
        <v>2.75</v>
      </c>
      <c r="M566">
        <v>18</v>
      </c>
      <c r="N566">
        <v>13.42</v>
      </c>
      <c r="O566">
        <v>12676.98</v>
      </c>
      <c r="P566">
        <v>72.86</v>
      </c>
      <c r="Q566">
        <v>453.2</v>
      </c>
      <c r="R566">
        <v>48.34</v>
      </c>
      <c r="S566">
        <v>28.65</v>
      </c>
      <c r="T566">
        <v>9074.040000000001</v>
      </c>
      <c r="U566">
        <v>0.59</v>
      </c>
      <c r="V566">
        <v>0.88</v>
      </c>
      <c r="W566">
        <v>0.11</v>
      </c>
      <c r="X566">
        <v>0.54</v>
      </c>
      <c r="Y566">
        <v>1</v>
      </c>
      <c r="Z566">
        <v>10</v>
      </c>
    </row>
    <row r="567" spans="1:26">
      <c r="A567">
        <v>8</v>
      </c>
      <c r="B567">
        <v>45</v>
      </c>
      <c r="C567" t="s">
        <v>26</v>
      </c>
      <c r="D567">
        <v>8.6015</v>
      </c>
      <c r="E567">
        <v>11.63</v>
      </c>
      <c r="F567">
        <v>9.25</v>
      </c>
      <c r="G567">
        <v>29.2</v>
      </c>
      <c r="H567">
        <v>0.52</v>
      </c>
      <c r="I567">
        <v>19</v>
      </c>
      <c r="J567">
        <v>101.2</v>
      </c>
      <c r="K567">
        <v>39.72</v>
      </c>
      <c r="L567">
        <v>3</v>
      </c>
      <c r="M567">
        <v>17</v>
      </c>
      <c r="N567">
        <v>13.49</v>
      </c>
      <c r="O567">
        <v>12715.54</v>
      </c>
      <c r="P567">
        <v>71.89</v>
      </c>
      <c r="Q567">
        <v>453.18</v>
      </c>
      <c r="R567">
        <v>47.78</v>
      </c>
      <c r="S567">
        <v>28.65</v>
      </c>
      <c r="T567">
        <v>8799.6</v>
      </c>
      <c r="U567">
        <v>0.6</v>
      </c>
      <c r="V567">
        <v>0.88</v>
      </c>
      <c r="W567">
        <v>0.11</v>
      </c>
      <c r="X567">
        <v>0.53</v>
      </c>
      <c r="Y567">
        <v>1</v>
      </c>
      <c r="Z567">
        <v>10</v>
      </c>
    </row>
    <row r="568" spans="1:26">
      <c r="A568">
        <v>9</v>
      </c>
      <c r="B568">
        <v>45</v>
      </c>
      <c r="C568" t="s">
        <v>26</v>
      </c>
      <c r="D568">
        <v>8.6831</v>
      </c>
      <c r="E568">
        <v>11.52</v>
      </c>
      <c r="F568">
        <v>9.18</v>
      </c>
      <c r="G568">
        <v>32.4</v>
      </c>
      <c r="H568">
        <v>0.5600000000000001</v>
      </c>
      <c r="I568">
        <v>17</v>
      </c>
      <c r="J568">
        <v>101.52</v>
      </c>
      <c r="K568">
        <v>39.72</v>
      </c>
      <c r="L568">
        <v>3.25</v>
      </c>
      <c r="M568">
        <v>15</v>
      </c>
      <c r="N568">
        <v>13.55</v>
      </c>
      <c r="O568">
        <v>12754.13</v>
      </c>
      <c r="P568">
        <v>70.05</v>
      </c>
      <c r="Q568">
        <v>453.22</v>
      </c>
      <c r="R568">
        <v>45.53</v>
      </c>
      <c r="S568">
        <v>28.65</v>
      </c>
      <c r="T568">
        <v>7683.48</v>
      </c>
      <c r="U568">
        <v>0.63</v>
      </c>
      <c r="V568">
        <v>0.89</v>
      </c>
      <c r="W568">
        <v>0.11</v>
      </c>
      <c r="X568">
        <v>0.46</v>
      </c>
      <c r="Y568">
        <v>1</v>
      </c>
      <c r="Z568">
        <v>10</v>
      </c>
    </row>
    <row r="569" spans="1:26">
      <c r="A569">
        <v>10</v>
      </c>
      <c r="B569">
        <v>45</v>
      </c>
      <c r="C569" t="s">
        <v>26</v>
      </c>
      <c r="D569">
        <v>8.7677</v>
      </c>
      <c r="E569">
        <v>11.41</v>
      </c>
      <c r="F569">
        <v>9.109999999999999</v>
      </c>
      <c r="G569">
        <v>36.44</v>
      </c>
      <c r="H569">
        <v>0.6</v>
      </c>
      <c r="I569">
        <v>15</v>
      </c>
      <c r="J569">
        <v>101.83</v>
      </c>
      <c r="K569">
        <v>39.72</v>
      </c>
      <c r="L569">
        <v>3.5</v>
      </c>
      <c r="M569">
        <v>13</v>
      </c>
      <c r="N569">
        <v>13.61</v>
      </c>
      <c r="O569">
        <v>12792.74</v>
      </c>
      <c r="P569">
        <v>68.04000000000001</v>
      </c>
      <c r="Q569">
        <v>453.19</v>
      </c>
      <c r="R569">
        <v>43.3</v>
      </c>
      <c r="S569">
        <v>28.65</v>
      </c>
      <c r="T569">
        <v>6581.76</v>
      </c>
      <c r="U569">
        <v>0.66</v>
      </c>
      <c r="V569">
        <v>0.89</v>
      </c>
      <c r="W569">
        <v>0.1</v>
      </c>
      <c r="X569">
        <v>0.39</v>
      </c>
      <c r="Y569">
        <v>1</v>
      </c>
      <c r="Z569">
        <v>10</v>
      </c>
    </row>
    <row r="570" spans="1:26">
      <c r="A570">
        <v>11</v>
      </c>
      <c r="B570">
        <v>45</v>
      </c>
      <c r="C570" t="s">
        <v>26</v>
      </c>
      <c r="D570">
        <v>8.862399999999999</v>
      </c>
      <c r="E570">
        <v>11.28</v>
      </c>
      <c r="F570">
        <v>9.01</v>
      </c>
      <c r="G570">
        <v>38.6</v>
      </c>
      <c r="H570">
        <v>0.65</v>
      </c>
      <c r="I570">
        <v>14</v>
      </c>
      <c r="J570">
        <v>102.14</v>
      </c>
      <c r="K570">
        <v>39.72</v>
      </c>
      <c r="L570">
        <v>3.75</v>
      </c>
      <c r="M570">
        <v>12</v>
      </c>
      <c r="N570">
        <v>13.68</v>
      </c>
      <c r="O570">
        <v>12831.37</v>
      </c>
      <c r="P570">
        <v>66.25</v>
      </c>
      <c r="Q570">
        <v>453.17</v>
      </c>
      <c r="R570">
        <v>39.96</v>
      </c>
      <c r="S570">
        <v>28.65</v>
      </c>
      <c r="T570">
        <v>4915.07</v>
      </c>
      <c r="U570">
        <v>0.72</v>
      </c>
      <c r="V570">
        <v>0.9</v>
      </c>
      <c r="W570">
        <v>0.1</v>
      </c>
      <c r="X570">
        <v>0.29</v>
      </c>
      <c r="Y570">
        <v>1</v>
      </c>
      <c r="Z570">
        <v>10</v>
      </c>
    </row>
    <row r="571" spans="1:26">
      <c r="A571">
        <v>12</v>
      </c>
      <c r="B571">
        <v>45</v>
      </c>
      <c r="C571" t="s">
        <v>26</v>
      </c>
      <c r="D571">
        <v>8.822900000000001</v>
      </c>
      <c r="E571">
        <v>11.33</v>
      </c>
      <c r="F571">
        <v>9.08</v>
      </c>
      <c r="G571">
        <v>41.9</v>
      </c>
      <c r="H571">
        <v>0.6899999999999999</v>
      </c>
      <c r="I571">
        <v>13</v>
      </c>
      <c r="J571">
        <v>102.45</v>
      </c>
      <c r="K571">
        <v>39.72</v>
      </c>
      <c r="L571">
        <v>4</v>
      </c>
      <c r="M571">
        <v>11</v>
      </c>
      <c r="N571">
        <v>13.74</v>
      </c>
      <c r="O571">
        <v>12870.03</v>
      </c>
      <c r="P571">
        <v>65.94</v>
      </c>
      <c r="Q571">
        <v>453.17</v>
      </c>
      <c r="R571">
        <v>42.48</v>
      </c>
      <c r="S571">
        <v>28.65</v>
      </c>
      <c r="T571">
        <v>6177.55</v>
      </c>
      <c r="U571">
        <v>0.67</v>
      </c>
      <c r="V571">
        <v>0.9</v>
      </c>
      <c r="W571">
        <v>0.1</v>
      </c>
      <c r="X571">
        <v>0.36</v>
      </c>
      <c r="Y571">
        <v>1</v>
      </c>
      <c r="Z571">
        <v>10</v>
      </c>
    </row>
    <row r="572" spans="1:26">
      <c r="A572">
        <v>13</v>
      </c>
      <c r="B572">
        <v>45</v>
      </c>
      <c r="C572" t="s">
        <v>26</v>
      </c>
      <c r="D572">
        <v>8.875500000000001</v>
      </c>
      <c r="E572">
        <v>11.27</v>
      </c>
      <c r="F572">
        <v>9.029999999999999</v>
      </c>
      <c r="G572">
        <v>45.16</v>
      </c>
      <c r="H572">
        <v>0.73</v>
      </c>
      <c r="I572">
        <v>12</v>
      </c>
      <c r="J572">
        <v>102.77</v>
      </c>
      <c r="K572">
        <v>39.72</v>
      </c>
      <c r="L572">
        <v>4.25</v>
      </c>
      <c r="M572">
        <v>7</v>
      </c>
      <c r="N572">
        <v>13.8</v>
      </c>
      <c r="O572">
        <v>12908.71</v>
      </c>
      <c r="P572">
        <v>64.15000000000001</v>
      </c>
      <c r="Q572">
        <v>453.2</v>
      </c>
      <c r="R572">
        <v>40.61</v>
      </c>
      <c r="S572">
        <v>28.65</v>
      </c>
      <c r="T572">
        <v>5252.25</v>
      </c>
      <c r="U572">
        <v>0.71</v>
      </c>
      <c r="V572">
        <v>0.9</v>
      </c>
      <c r="W572">
        <v>0.1</v>
      </c>
      <c r="X572">
        <v>0.31</v>
      </c>
      <c r="Y572">
        <v>1</v>
      </c>
      <c r="Z572">
        <v>10</v>
      </c>
    </row>
    <row r="573" spans="1:26">
      <c r="A573">
        <v>14</v>
      </c>
      <c r="B573">
        <v>45</v>
      </c>
      <c r="C573" t="s">
        <v>26</v>
      </c>
      <c r="D573">
        <v>8.8628</v>
      </c>
      <c r="E573">
        <v>11.28</v>
      </c>
      <c r="F573">
        <v>9.050000000000001</v>
      </c>
      <c r="G573">
        <v>45.24</v>
      </c>
      <c r="H573">
        <v>0.77</v>
      </c>
      <c r="I573">
        <v>12</v>
      </c>
      <c r="J573">
        <v>103.08</v>
      </c>
      <c r="K573">
        <v>39.72</v>
      </c>
      <c r="L573">
        <v>4.5</v>
      </c>
      <c r="M573">
        <v>3</v>
      </c>
      <c r="N573">
        <v>13.87</v>
      </c>
      <c r="O573">
        <v>12947.42</v>
      </c>
      <c r="P573">
        <v>63.66</v>
      </c>
      <c r="Q573">
        <v>453.21</v>
      </c>
      <c r="R573">
        <v>40.98</v>
      </c>
      <c r="S573">
        <v>28.65</v>
      </c>
      <c r="T573">
        <v>5437.21</v>
      </c>
      <c r="U573">
        <v>0.7</v>
      </c>
      <c r="V573">
        <v>0.9</v>
      </c>
      <c r="W573">
        <v>0.11</v>
      </c>
      <c r="X573">
        <v>0.33</v>
      </c>
      <c r="Y573">
        <v>1</v>
      </c>
      <c r="Z573">
        <v>10</v>
      </c>
    </row>
    <row r="574" spans="1:26">
      <c r="A574">
        <v>15</v>
      </c>
      <c r="B574">
        <v>45</v>
      </c>
      <c r="C574" t="s">
        <v>26</v>
      </c>
      <c r="D574">
        <v>8.8642</v>
      </c>
      <c r="E574">
        <v>11.28</v>
      </c>
      <c r="F574">
        <v>9.050000000000001</v>
      </c>
      <c r="G574">
        <v>45.23</v>
      </c>
      <c r="H574">
        <v>0.8100000000000001</v>
      </c>
      <c r="I574">
        <v>12</v>
      </c>
      <c r="J574">
        <v>103.4</v>
      </c>
      <c r="K574">
        <v>39.72</v>
      </c>
      <c r="L574">
        <v>4.75</v>
      </c>
      <c r="M574">
        <v>1</v>
      </c>
      <c r="N574">
        <v>13.93</v>
      </c>
      <c r="O574">
        <v>12986.15</v>
      </c>
      <c r="P574">
        <v>63.17</v>
      </c>
      <c r="Q574">
        <v>453.2</v>
      </c>
      <c r="R574">
        <v>40.9</v>
      </c>
      <c r="S574">
        <v>28.65</v>
      </c>
      <c r="T574">
        <v>5394.3</v>
      </c>
      <c r="U574">
        <v>0.7</v>
      </c>
      <c r="V574">
        <v>0.9</v>
      </c>
      <c r="W574">
        <v>0.11</v>
      </c>
      <c r="X574">
        <v>0.33</v>
      </c>
      <c r="Y574">
        <v>1</v>
      </c>
      <c r="Z574">
        <v>10</v>
      </c>
    </row>
    <row r="575" spans="1:26">
      <c r="A575">
        <v>16</v>
      </c>
      <c r="B575">
        <v>45</v>
      </c>
      <c r="C575" t="s">
        <v>26</v>
      </c>
      <c r="D575">
        <v>8.8668</v>
      </c>
      <c r="E575">
        <v>11.28</v>
      </c>
      <c r="F575">
        <v>9.039999999999999</v>
      </c>
      <c r="G575">
        <v>45.22</v>
      </c>
      <c r="H575">
        <v>0.85</v>
      </c>
      <c r="I575">
        <v>12</v>
      </c>
      <c r="J575">
        <v>103.71</v>
      </c>
      <c r="K575">
        <v>39.72</v>
      </c>
      <c r="L575">
        <v>5</v>
      </c>
      <c r="M575">
        <v>0</v>
      </c>
      <c r="N575">
        <v>14</v>
      </c>
      <c r="O575">
        <v>13024.91</v>
      </c>
      <c r="P575">
        <v>63.11</v>
      </c>
      <c r="Q575">
        <v>453.2</v>
      </c>
      <c r="R575">
        <v>40.74</v>
      </c>
      <c r="S575">
        <v>28.65</v>
      </c>
      <c r="T575">
        <v>5313.69</v>
      </c>
      <c r="U575">
        <v>0.7</v>
      </c>
      <c r="V575">
        <v>0.9</v>
      </c>
      <c r="W575">
        <v>0.11</v>
      </c>
      <c r="X575">
        <v>0.32</v>
      </c>
      <c r="Y575">
        <v>1</v>
      </c>
      <c r="Z575">
        <v>10</v>
      </c>
    </row>
    <row r="576" spans="1:26">
      <c r="A576">
        <v>0</v>
      </c>
      <c r="B576">
        <v>105</v>
      </c>
      <c r="C576" t="s">
        <v>26</v>
      </c>
      <c r="D576">
        <v>4.862</v>
      </c>
      <c r="E576">
        <v>20.57</v>
      </c>
      <c r="F576">
        <v>12.65</v>
      </c>
      <c r="G576">
        <v>5.75</v>
      </c>
      <c r="H576">
        <v>0.09</v>
      </c>
      <c r="I576">
        <v>132</v>
      </c>
      <c r="J576">
        <v>204</v>
      </c>
      <c r="K576">
        <v>55.27</v>
      </c>
      <c r="L576">
        <v>1</v>
      </c>
      <c r="M576">
        <v>130</v>
      </c>
      <c r="N576">
        <v>42.72</v>
      </c>
      <c r="O576">
        <v>25393.6</v>
      </c>
      <c r="P576">
        <v>180.27</v>
      </c>
      <c r="Q576">
        <v>453.61</v>
      </c>
      <c r="R576">
        <v>159.11</v>
      </c>
      <c r="S576">
        <v>28.65</v>
      </c>
      <c r="T576">
        <v>63901.78</v>
      </c>
      <c r="U576">
        <v>0.18</v>
      </c>
      <c r="V576">
        <v>0.64</v>
      </c>
      <c r="W576">
        <v>0.29</v>
      </c>
      <c r="X576">
        <v>3.92</v>
      </c>
      <c r="Y576">
        <v>1</v>
      </c>
      <c r="Z576">
        <v>10</v>
      </c>
    </row>
    <row r="577" spans="1:26">
      <c r="A577">
        <v>1</v>
      </c>
      <c r="B577">
        <v>105</v>
      </c>
      <c r="C577" t="s">
        <v>26</v>
      </c>
      <c r="D577">
        <v>5.5602</v>
      </c>
      <c r="E577">
        <v>17.98</v>
      </c>
      <c r="F577">
        <v>11.53</v>
      </c>
      <c r="G577">
        <v>7.2</v>
      </c>
      <c r="H577">
        <v>0.11</v>
      </c>
      <c r="I577">
        <v>96</v>
      </c>
      <c r="J577">
        <v>204.39</v>
      </c>
      <c r="K577">
        <v>55.27</v>
      </c>
      <c r="L577">
        <v>1.25</v>
      </c>
      <c r="M577">
        <v>94</v>
      </c>
      <c r="N577">
        <v>42.87</v>
      </c>
      <c r="O577">
        <v>25442.42</v>
      </c>
      <c r="P577">
        <v>163.7</v>
      </c>
      <c r="Q577">
        <v>453.33</v>
      </c>
      <c r="R577">
        <v>122.38</v>
      </c>
      <c r="S577">
        <v>28.65</v>
      </c>
      <c r="T577">
        <v>45717.47</v>
      </c>
      <c r="U577">
        <v>0.23</v>
      </c>
      <c r="V577">
        <v>0.71</v>
      </c>
      <c r="W577">
        <v>0.23</v>
      </c>
      <c r="X577">
        <v>2.8</v>
      </c>
      <c r="Y577">
        <v>1</v>
      </c>
      <c r="Z577">
        <v>10</v>
      </c>
    </row>
    <row r="578" spans="1:26">
      <c r="A578">
        <v>2</v>
      </c>
      <c r="B578">
        <v>105</v>
      </c>
      <c r="C578" t="s">
        <v>26</v>
      </c>
      <c r="D578">
        <v>6.0345</v>
      </c>
      <c r="E578">
        <v>16.57</v>
      </c>
      <c r="F578">
        <v>10.92</v>
      </c>
      <c r="G578">
        <v>8.619999999999999</v>
      </c>
      <c r="H578">
        <v>0.13</v>
      </c>
      <c r="I578">
        <v>76</v>
      </c>
      <c r="J578">
        <v>204.79</v>
      </c>
      <c r="K578">
        <v>55.27</v>
      </c>
      <c r="L578">
        <v>1.5</v>
      </c>
      <c r="M578">
        <v>74</v>
      </c>
      <c r="N578">
        <v>43.02</v>
      </c>
      <c r="O578">
        <v>25491.3</v>
      </c>
      <c r="P578">
        <v>154.7</v>
      </c>
      <c r="Q578">
        <v>453.26</v>
      </c>
      <c r="R578">
        <v>102.79</v>
      </c>
      <c r="S578">
        <v>28.65</v>
      </c>
      <c r="T578">
        <v>36020.33</v>
      </c>
      <c r="U578">
        <v>0.28</v>
      </c>
      <c r="V578">
        <v>0.74</v>
      </c>
      <c r="W578">
        <v>0.2</v>
      </c>
      <c r="X578">
        <v>2.2</v>
      </c>
      <c r="Y578">
        <v>1</v>
      </c>
      <c r="Z578">
        <v>10</v>
      </c>
    </row>
    <row r="579" spans="1:26">
      <c r="A579">
        <v>3</v>
      </c>
      <c r="B579">
        <v>105</v>
      </c>
      <c r="C579" t="s">
        <v>26</v>
      </c>
      <c r="D579">
        <v>6.4218</v>
      </c>
      <c r="E579">
        <v>15.57</v>
      </c>
      <c r="F579">
        <v>10.49</v>
      </c>
      <c r="G579">
        <v>10.15</v>
      </c>
      <c r="H579">
        <v>0.15</v>
      </c>
      <c r="I579">
        <v>62</v>
      </c>
      <c r="J579">
        <v>205.18</v>
      </c>
      <c r="K579">
        <v>55.27</v>
      </c>
      <c r="L579">
        <v>1.75</v>
      </c>
      <c r="M579">
        <v>60</v>
      </c>
      <c r="N579">
        <v>43.16</v>
      </c>
      <c r="O579">
        <v>25540.22</v>
      </c>
      <c r="P579">
        <v>148.01</v>
      </c>
      <c r="Q579">
        <v>453.28</v>
      </c>
      <c r="R579">
        <v>88.18000000000001</v>
      </c>
      <c r="S579">
        <v>28.65</v>
      </c>
      <c r="T579">
        <v>28784.76</v>
      </c>
      <c r="U579">
        <v>0.32</v>
      </c>
      <c r="V579">
        <v>0.77</v>
      </c>
      <c r="W579">
        <v>0.19</v>
      </c>
      <c r="X579">
        <v>1.77</v>
      </c>
      <c r="Y579">
        <v>1</v>
      </c>
      <c r="Z579">
        <v>10</v>
      </c>
    </row>
    <row r="580" spans="1:26">
      <c r="A580">
        <v>4</v>
      </c>
      <c r="B580">
        <v>105</v>
      </c>
      <c r="C580" t="s">
        <v>26</v>
      </c>
      <c r="D580">
        <v>6.6932</v>
      </c>
      <c r="E580">
        <v>14.94</v>
      </c>
      <c r="F580">
        <v>10.23</v>
      </c>
      <c r="G580">
        <v>11.58</v>
      </c>
      <c r="H580">
        <v>0.17</v>
      </c>
      <c r="I580">
        <v>53</v>
      </c>
      <c r="J580">
        <v>205.58</v>
      </c>
      <c r="K580">
        <v>55.27</v>
      </c>
      <c r="L580">
        <v>2</v>
      </c>
      <c r="M580">
        <v>51</v>
      </c>
      <c r="N580">
        <v>43.31</v>
      </c>
      <c r="O580">
        <v>25589.2</v>
      </c>
      <c r="P580">
        <v>143.88</v>
      </c>
      <c r="Q580">
        <v>453.18</v>
      </c>
      <c r="R580">
        <v>79.64</v>
      </c>
      <c r="S580">
        <v>28.65</v>
      </c>
      <c r="T580">
        <v>24562.09</v>
      </c>
      <c r="U580">
        <v>0.36</v>
      </c>
      <c r="V580">
        <v>0.79</v>
      </c>
      <c r="W580">
        <v>0.17</v>
      </c>
      <c r="X580">
        <v>1.51</v>
      </c>
      <c r="Y580">
        <v>1</v>
      </c>
      <c r="Z580">
        <v>10</v>
      </c>
    </row>
    <row r="581" spans="1:26">
      <c r="A581">
        <v>5</v>
      </c>
      <c r="B581">
        <v>105</v>
      </c>
      <c r="C581" t="s">
        <v>26</v>
      </c>
      <c r="D581">
        <v>6.9179</v>
      </c>
      <c r="E581">
        <v>14.46</v>
      </c>
      <c r="F581">
        <v>10.03</v>
      </c>
      <c r="G581">
        <v>13.08</v>
      </c>
      <c r="H581">
        <v>0.19</v>
      </c>
      <c r="I581">
        <v>46</v>
      </c>
      <c r="J581">
        <v>205.98</v>
      </c>
      <c r="K581">
        <v>55.27</v>
      </c>
      <c r="L581">
        <v>2.25</v>
      </c>
      <c r="M581">
        <v>44</v>
      </c>
      <c r="N581">
        <v>43.46</v>
      </c>
      <c r="O581">
        <v>25638.22</v>
      </c>
      <c r="P581">
        <v>140.57</v>
      </c>
      <c r="Q581">
        <v>453.31</v>
      </c>
      <c r="R581">
        <v>73.03</v>
      </c>
      <c r="S581">
        <v>28.65</v>
      </c>
      <c r="T581">
        <v>21292.33</v>
      </c>
      <c r="U581">
        <v>0.39</v>
      </c>
      <c r="V581">
        <v>0.8100000000000001</v>
      </c>
      <c r="W581">
        <v>0.16</v>
      </c>
      <c r="X581">
        <v>1.3</v>
      </c>
      <c r="Y581">
        <v>1</v>
      </c>
      <c r="Z581">
        <v>10</v>
      </c>
    </row>
    <row r="582" spans="1:26">
      <c r="A582">
        <v>6</v>
      </c>
      <c r="B582">
        <v>105</v>
      </c>
      <c r="C582" t="s">
        <v>26</v>
      </c>
      <c r="D582">
        <v>7.1012</v>
      </c>
      <c r="E582">
        <v>14.08</v>
      </c>
      <c r="F582">
        <v>9.85</v>
      </c>
      <c r="G582">
        <v>14.42</v>
      </c>
      <c r="H582">
        <v>0.22</v>
      </c>
      <c r="I582">
        <v>41</v>
      </c>
      <c r="J582">
        <v>206.38</v>
      </c>
      <c r="K582">
        <v>55.27</v>
      </c>
      <c r="L582">
        <v>2.5</v>
      </c>
      <c r="M582">
        <v>39</v>
      </c>
      <c r="N582">
        <v>43.6</v>
      </c>
      <c r="O582">
        <v>25687.3</v>
      </c>
      <c r="P582">
        <v>137.71</v>
      </c>
      <c r="Q582">
        <v>453.21</v>
      </c>
      <c r="R582">
        <v>67.56</v>
      </c>
      <c r="S582">
        <v>28.65</v>
      </c>
      <c r="T582">
        <v>18581.02</v>
      </c>
      <c r="U582">
        <v>0.42</v>
      </c>
      <c r="V582">
        <v>0.82</v>
      </c>
      <c r="W582">
        <v>0.15</v>
      </c>
      <c r="X582">
        <v>1.13</v>
      </c>
      <c r="Y582">
        <v>1</v>
      </c>
      <c r="Z582">
        <v>10</v>
      </c>
    </row>
    <row r="583" spans="1:26">
      <c r="A583">
        <v>7</v>
      </c>
      <c r="B583">
        <v>105</v>
      </c>
      <c r="C583" t="s">
        <v>26</v>
      </c>
      <c r="D583">
        <v>7.2413</v>
      </c>
      <c r="E583">
        <v>13.81</v>
      </c>
      <c r="F583">
        <v>9.74</v>
      </c>
      <c r="G583">
        <v>15.8</v>
      </c>
      <c r="H583">
        <v>0.24</v>
      </c>
      <c r="I583">
        <v>37</v>
      </c>
      <c r="J583">
        <v>206.78</v>
      </c>
      <c r="K583">
        <v>55.27</v>
      </c>
      <c r="L583">
        <v>2.75</v>
      </c>
      <c r="M583">
        <v>35</v>
      </c>
      <c r="N583">
        <v>43.75</v>
      </c>
      <c r="O583">
        <v>25736.42</v>
      </c>
      <c r="P583">
        <v>135.86</v>
      </c>
      <c r="Q583">
        <v>453.22</v>
      </c>
      <c r="R583">
        <v>63.91</v>
      </c>
      <c r="S583">
        <v>28.65</v>
      </c>
      <c r="T583">
        <v>16776.64</v>
      </c>
      <c r="U583">
        <v>0.45</v>
      </c>
      <c r="V583">
        <v>0.83</v>
      </c>
      <c r="W583">
        <v>0.14</v>
      </c>
      <c r="X583">
        <v>1.02</v>
      </c>
      <c r="Y583">
        <v>1</v>
      </c>
      <c r="Z583">
        <v>10</v>
      </c>
    </row>
    <row r="584" spans="1:26">
      <c r="A584">
        <v>8</v>
      </c>
      <c r="B584">
        <v>105</v>
      </c>
      <c r="C584" t="s">
        <v>26</v>
      </c>
      <c r="D584">
        <v>7.3931</v>
      </c>
      <c r="E584">
        <v>13.53</v>
      </c>
      <c r="F584">
        <v>9.619999999999999</v>
      </c>
      <c r="G584">
        <v>17.5</v>
      </c>
      <c r="H584">
        <v>0.26</v>
      </c>
      <c r="I584">
        <v>33</v>
      </c>
      <c r="J584">
        <v>207.17</v>
      </c>
      <c r="K584">
        <v>55.27</v>
      </c>
      <c r="L584">
        <v>3</v>
      </c>
      <c r="M584">
        <v>31</v>
      </c>
      <c r="N584">
        <v>43.9</v>
      </c>
      <c r="O584">
        <v>25785.6</v>
      </c>
      <c r="P584">
        <v>133.59</v>
      </c>
      <c r="Q584">
        <v>453.26</v>
      </c>
      <c r="R584">
        <v>59.98</v>
      </c>
      <c r="S584">
        <v>28.65</v>
      </c>
      <c r="T584">
        <v>14829.33</v>
      </c>
      <c r="U584">
        <v>0.48</v>
      </c>
      <c r="V584">
        <v>0.84</v>
      </c>
      <c r="W584">
        <v>0.13</v>
      </c>
      <c r="X584">
        <v>0.9</v>
      </c>
      <c r="Y584">
        <v>1</v>
      </c>
      <c r="Z584">
        <v>10</v>
      </c>
    </row>
    <row r="585" spans="1:26">
      <c r="A585">
        <v>9</v>
      </c>
      <c r="B585">
        <v>105</v>
      </c>
      <c r="C585" t="s">
        <v>26</v>
      </c>
      <c r="D585">
        <v>7.478</v>
      </c>
      <c r="E585">
        <v>13.37</v>
      </c>
      <c r="F585">
        <v>9.550000000000001</v>
      </c>
      <c r="G585">
        <v>18.48</v>
      </c>
      <c r="H585">
        <v>0.28</v>
      </c>
      <c r="I585">
        <v>31</v>
      </c>
      <c r="J585">
        <v>207.57</v>
      </c>
      <c r="K585">
        <v>55.27</v>
      </c>
      <c r="L585">
        <v>3.25</v>
      </c>
      <c r="M585">
        <v>29</v>
      </c>
      <c r="N585">
        <v>44.05</v>
      </c>
      <c r="O585">
        <v>25834.83</v>
      </c>
      <c r="P585">
        <v>132.22</v>
      </c>
      <c r="Q585">
        <v>453.24</v>
      </c>
      <c r="R585">
        <v>57.66</v>
      </c>
      <c r="S585">
        <v>28.65</v>
      </c>
      <c r="T585">
        <v>13680.96</v>
      </c>
      <c r="U585">
        <v>0.5</v>
      </c>
      <c r="V585">
        <v>0.85</v>
      </c>
      <c r="W585">
        <v>0.13</v>
      </c>
      <c r="X585">
        <v>0.83</v>
      </c>
      <c r="Y585">
        <v>1</v>
      </c>
      <c r="Z585">
        <v>10</v>
      </c>
    </row>
    <row r="586" spans="1:26">
      <c r="A586">
        <v>10</v>
      </c>
      <c r="B586">
        <v>105</v>
      </c>
      <c r="C586" t="s">
        <v>26</v>
      </c>
      <c r="D586">
        <v>7.6592</v>
      </c>
      <c r="E586">
        <v>13.06</v>
      </c>
      <c r="F586">
        <v>9.359999999999999</v>
      </c>
      <c r="G586">
        <v>20.05</v>
      </c>
      <c r="H586">
        <v>0.3</v>
      </c>
      <c r="I586">
        <v>28</v>
      </c>
      <c r="J586">
        <v>207.97</v>
      </c>
      <c r="K586">
        <v>55.27</v>
      </c>
      <c r="L586">
        <v>3.5</v>
      </c>
      <c r="M586">
        <v>26</v>
      </c>
      <c r="N586">
        <v>44.2</v>
      </c>
      <c r="O586">
        <v>25884.1</v>
      </c>
      <c r="P586">
        <v>128.96</v>
      </c>
      <c r="Q586">
        <v>453.2</v>
      </c>
      <c r="R586">
        <v>50.89</v>
      </c>
      <c r="S586">
        <v>28.65</v>
      </c>
      <c r="T586">
        <v>10310.2</v>
      </c>
      <c r="U586">
        <v>0.5600000000000001</v>
      </c>
      <c r="V586">
        <v>0.87</v>
      </c>
      <c r="W586">
        <v>0.12</v>
      </c>
      <c r="X586">
        <v>0.64</v>
      </c>
      <c r="Y586">
        <v>1</v>
      </c>
      <c r="Z586">
        <v>10</v>
      </c>
    </row>
    <row r="587" spans="1:26">
      <c r="A587">
        <v>11</v>
      </c>
      <c r="B587">
        <v>105</v>
      </c>
      <c r="C587" t="s">
        <v>26</v>
      </c>
      <c r="D587">
        <v>7.6606</v>
      </c>
      <c r="E587">
        <v>13.05</v>
      </c>
      <c r="F587">
        <v>9.43</v>
      </c>
      <c r="G587">
        <v>21.77</v>
      </c>
      <c r="H587">
        <v>0.32</v>
      </c>
      <c r="I587">
        <v>26</v>
      </c>
      <c r="J587">
        <v>208.37</v>
      </c>
      <c r="K587">
        <v>55.27</v>
      </c>
      <c r="L587">
        <v>3.75</v>
      </c>
      <c r="M587">
        <v>24</v>
      </c>
      <c r="N587">
        <v>44.35</v>
      </c>
      <c r="O587">
        <v>25933.43</v>
      </c>
      <c r="P587">
        <v>129.76</v>
      </c>
      <c r="Q587">
        <v>453.22</v>
      </c>
      <c r="R587">
        <v>54.5</v>
      </c>
      <c r="S587">
        <v>28.65</v>
      </c>
      <c r="T587">
        <v>12123.8</v>
      </c>
      <c r="U587">
        <v>0.53</v>
      </c>
      <c r="V587">
        <v>0.86</v>
      </c>
      <c r="W587">
        <v>0.11</v>
      </c>
      <c r="X587">
        <v>0.71</v>
      </c>
      <c r="Y587">
        <v>1</v>
      </c>
      <c r="Z587">
        <v>10</v>
      </c>
    </row>
    <row r="588" spans="1:26">
      <c r="A588">
        <v>12</v>
      </c>
      <c r="B588">
        <v>105</v>
      </c>
      <c r="C588" t="s">
        <v>26</v>
      </c>
      <c r="D588">
        <v>7.657</v>
      </c>
      <c r="E588">
        <v>13.06</v>
      </c>
      <c r="F588">
        <v>9.48</v>
      </c>
      <c r="G588">
        <v>22.76</v>
      </c>
      <c r="H588">
        <v>0.34</v>
      </c>
      <c r="I588">
        <v>25</v>
      </c>
      <c r="J588">
        <v>208.77</v>
      </c>
      <c r="K588">
        <v>55.27</v>
      </c>
      <c r="L588">
        <v>4</v>
      </c>
      <c r="M588">
        <v>23</v>
      </c>
      <c r="N588">
        <v>44.5</v>
      </c>
      <c r="O588">
        <v>25982.82</v>
      </c>
      <c r="P588">
        <v>130.13</v>
      </c>
      <c r="Q588">
        <v>453.2</v>
      </c>
      <c r="R588">
        <v>55.68</v>
      </c>
      <c r="S588">
        <v>28.65</v>
      </c>
      <c r="T588">
        <v>12719.2</v>
      </c>
      <c r="U588">
        <v>0.51</v>
      </c>
      <c r="V588">
        <v>0.86</v>
      </c>
      <c r="W588">
        <v>0.12</v>
      </c>
      <c r="X588">
        <v>0.76</v>
      </c>
      <c r="Y588">
        <v>1</v>
      </c>
      <c r="Z588">
        <v>10</v>
      </c>
    </row>
    <row r="589" spans="1:26">
      <c r="A589">
        <v>13</v>
      </c>
      <c r="B589">
        <v>105</v>
      </c>
      <c r="C589" t="s">
        <v>26</v>
      </c>
      <c r="D589">
        <v>7.7757</v>
      </c>
      <c r="E589">
        <v>12.86</v>
      </c>
      <c r="F589">
        <v>9.359999999999999</v>
      </c>
      <c r="G589">
        <v>24.43</v>
      </c>
      <c r="H589">
        <v>0.36</v>
      </c>
      <c r="I589">
        <v>23</v>
      </c>
      <c r="J589">
        <v>209.17</v>
      </c>
      <c r="K589">
        <v>55.27</v>
      </c>
      <c r="L589">
        <v>4.25</v>
      </c>
      <c r="M589">
        <v>21</v>
      </c>
      <c r="N589">
        <v>44.65</v>
      </c>
      <c r="O589">
        <v>26032.25</v>
      </c>
      <c r="P589">
        <v>128.17</v>
      </c>
      <c r="Q589">
        <v>453.18</v>
      </c>
      <c r="R589">
        <v>51.62</v>
      </c>
      <c r="S589">
        <v>28.65</v>
      </c>
      <c r="T589">
        <v>10699.24</v>
      </c>
      <c r="U589">
        <v>0.5600000000000001</v>
      </c>
      <c r="V589">
        <v>0.87</v>
      </c>
      <c r="W589">
        <v>0.12</v>
      </c>
      <c r="X589">
        <v>0.64</v>
      </c>
      <c r="Y589">
        <v>1</v>
      </c>
      <c r="Z589">
        <v>10</v>
      </c>
    </row>
    <row r="590" spans="1:26">
      <c r="A590">
        <v>14</v>
      </c>
      <c r="B590">
        <v>105</v>
      </c>
      <c r="C590" t="s">
        <v>26</v>
      </c>
      <c r="D590">
        <v>7.8166</v>
      </c>
      <c r="E590">
        <v>12.79</v>
      </c>
      <c r="F590">
        <v>9.34</v>
      </c>
      <c r="G590">
        <v>25.46</v>
      </c>
      <c r="H590">
        <v>0.38</v>
      </c>
      <c r="I590">
        <v>22</v>
      </c>
      <c r="J590">
        <v>209.58</v>
      </c>
      <c r="K590">
        <v>55.27</v>
      </c>
      <c r="L590">
        <v>4.5</v>
      </c>
      <c r="M590">
        <v>20</v>
      </c>
      <c r="N590">
        <v>44.8</v>
      </c>
      <c r="O590">
        <v>26081.73</v>
      </c>
      <c r="P590">
        <v>127.21</v>
      </c>
      <c r="Q590">
        <v>453.18</v>
      </c>
      <c r="R590">
        <v>50.76</v>
      </c>
      <c r="S590">
        <v>28.65</v>
      </c>
      <c r="T590">
        <v>10277</v>
      </c>
      <c r="U590">
        <v>0.5600000000000001</v>
      </c>
      <c r="V590">
        <v>0.87</v>
      </c>
      <c r="W590">
        <v>0.12</v>
      </c>
      <c r="X590">
        <v>0.62</v>
      </c>
      <c r="Y590">
        <v>1</v>
      </c>
      <c r="Z590">
        <v>10</v>
      </c>
    </row>
    <row r="591" spans="1:26">
      <c r="A591">
        <v>15</v>
      </c>
      <c r="B591">
        <v>105</v>
      </c>
      <c r="C591" t="s">
        <v>26</v>
      </c>
      <c r="D591">
        <v>7.9131</v>
      </c>
      <c r="E591">
        <v>12.64</v>
      </c>
      <c r="F591">
        <v>9.26</v>
      </c>
      <c r="G591">
        <v>27.78</v>
      </c>
      <c r="H591">
        <v>0.4</v>
      </c>
      <c r="I591">
        <v>20</v>
      </c>
      <c r="J591">
        <v>209.98</v>
      </c>
      <c r="K591">
        <v>55.27</v>
      </c>
      <c r="L591">
        <v>4.75</v>
      </c>
      <c r="M591">
        <v>18</v>
      </c>
      <c r="N591">
        <v>44.95</v>
      </c>
      <c r="O591">
        <v>26131.27</v>
      </c>
      <c r="P591">
        <v>125.75</v>
      </c>
      <c r="Q591">
        <v>453.32</v>
      </c>
      <c r="R591">
        <v>48.28</v>
      </c>
      <c r="S591">
        <v>28.65</v>
      </c>
      <c r="T591">
        <v>9042.93</v>
      </c>
      <c r="U591">
        <v>0.59</v>
      </c>
      <c r="V591">
        <v>0.88</v>
      </c>
      <c r="W591">
        <v>0.11</v>
      </c>
      <c r="X591">
        <v>0.54</v>
      </c>
      <c r="Y591">
        <v>1</v>
      </c>
      <c r="Z591">
        <v>10</v>
      </c>
    </row>
    <row r="592" spans="1:26">
      <c r="A592">
        <v>16</v>
      </c>
      <c r="B592">
        <v>105</v>
      </c>
      <c r="C592" t="s">
        <v>26</v>
      </c>
      <c r="D592">
        <v>7.9533</v>
      </c>
      <c r="E592">
        <v>12.57</v>
      </c>
      <c r="F592">
        <v>9.24</v>
      </c>
      <c r="G592">
        <v>29.17</v>
      </c>
      <c r="H592">
        <v>0.42</v>
      </c>
      <c r="I592">
        <v>19</v>
      </c>
      <c r="J592">
        <v>210.38</v>
      </c>
      <c r="K592">
        <v>55.27</v>
      </c>
      <c r="L592">
        <v>5</v>
      </c>
      <c r="M592">
        <v>17</v>
      </c>
      <c r="N592">
        <v>45.11</v>
      </c>
      <c r="O592">
        <v>26180.86</v>
      </c>
      <c r="P592">
        <v>125.03</v>
      </c>
      <c r="Q592">
        <v>453.2</v>
      </c>
      <c r="R592">
        <v>47.49</v>
      </c>
      <c r="S592">
        <v>28.65</v>
      </c>
      <c r="T592">
        <v>8653.700000000001</v>
      </c>
      <c r="U592">
        <v>0.6</v>
      </c>
      <c r="V592">
        <v>0.88</v>
      </c>
      <c r="W592">
        <v>0.11</v>
      </c>
      <c r="X592">
        <v>0.52</v>
      </c>
      <c r="Y592">
        <v>1</v>
      </c>
      <c r="Z592">
        <v>10</v>
      </c>
    </row>
    <row r="593" spans="1:26">
      <c r="A593">
        <v>17</v>
      </c>
      <c r="B593">
        <v>105</v>
      </c>
      <c r="C593" t="s">
        <v>26</v>
      </c>
      <c r="D593">
        <v>7.9959</v>
      </c>
      <c r="E593">
        <v>12.51</v>
      </c>
      <c r="F593">
        <v>9.210000000000001</v>
      </c>
      <c r="G593">
        <v>30.71</v>
      </c>
      <c r="H593">
        <v>0.44</v>
      </c>
      <c r="I593">
        <v>18</v>
      </c>
      <c r="J593">
        <v>210.78</v>
      </c>
      <c r="K593">
        <v>55.27</v>
      </c>
      <c r="L593">
        <v>5.25</v>
      </c>
      <c r="M593">
        <v>16</v>
      </c>
      <c r="N593">
        <v>45.26</v>
      </c>
      <c r="O593">
        <v>26230.5</v>
      </c>
      <c r="P593">
        <v>124.38</v>
      </c>
      <c r="Q593">
        <v>453.22</v>
      </c>
      <c r="R593">
        <v>46.63</v>
      </c>
      <c r="S593">
        <v>28.65</v>
      </c>
      <c r="T593">
        <v>8230.07</v>
      </c>
      <c r="U593">
        <v>0.61</v>
      </c>
      <c r="V593">
        <v>0.88</v>
      </c>
      <c r="W593">
        <v>0.11</v>
      </c>
      <c r="X593">
        <v>0.49</v>
      </c>
      <c r="Y593">
        <v>1</v>
      </c>
      <c r="Z593">
        <v>10</v>
      </c>
    </row>
    <row r="594" spans="1:26">
      <c r="A594">
        <v>18</v>
      </c>
      <c r="B594">
        <v>105</v>
      </c>
      <c r="C594" t="s">
        <v>26</v>
      </c>
      <c r="D594">
        <v>7.9998</v>
      </c>
      <c r="E594">
        <v>12.5</v>
      </c>
      <c r="F594">
        <v>9.210000000000001</v>
      </c>
      <c r="G594">
        <v>30.69</v>
      </c>
      <c r="H594">
        <v>0.46</v>
      </c>
      <c r="I594">
        <v>18</v>
      </c>
      <c r="J594">
        <v>211.18</v>
      </c>
      <c r="K594">
        <v>55.27</v>
      </c>
      <c r="L594">
        <v>5.5</v>
      </c>
      <c r="M594">
        <v>16</v>
      </c>
      <c r="N594">
        <v>45.41</v>
      </c>
      <c r="O594">
        <v>26280.2</v>
      </c>
      <c r="P594">
        <v>123.94</v>
      </c>
      <c r="Q594">
        <v>453.19</v>
      </c>
      <c r="R594">
        <v>46.43</v>
      </c>
      <c r="S594">
        <v>28.65</v>
      </c>
      <c r="T594">
        <v>8130.44</v>
      </c>
      <c r="U594">
        <v>0.62</v>
      </c>
      <c r="V594">
        <v>0.88</v>
      </c>
      <c r="W594">
        <v>0.11</v>
      </c>
      <c r="X594">
        <v>0.48</v>
      </c>
      <c r="Y594">
        <v>1</v>
      </c>
      <c r="Z594">
        <v>10</v>
      </c>
    </row>
    <row r="595" spans="1:26">
      <c r="A595">
        <v>19</v>
      </c>
      <c r="B595">
        <v>105</v>
      </c>
      <c r="C595" t="s">
        <v>26</v>
      </c>
      <c r="D595">
        <v>8.0425</v>
      </c>
      <c r="E595">
        <v>12.43</v>
      </c>
      <c r="F595">
        <v>9.18</v>
      </c>
      <c r="G595">
        <v>32.4</v>
      </c>
      <c r="H595">
        <v>0.48</v>
      </c>
      <c r="I595">
        <v>17</v>
      </c>
      <c r="J595">
        <v>211.59</v>
      </c>
      <c r="K595">
        <v>55.27</v>
      </c>
      <c r="L595">
        <v>5.75</v>
      </c>
      <c r="M595">
        <v>15</v>
      </c>
      <c r="N595">
        <v>45.57</v>
      </c>
      <c r="O595">
        <v>26329.94</v>
      </c>
      <c r="P595">
        <v>123.17</v>
      </c>
      <c r="Q595">
        <v>453.17</v>
      </c>
      <c r="R595">
        <v>45.56</v>
      </c>
      <c r="S595">
        <v>28.65</v>
      </c>
      <c r="T595">
        <v>7699.96</v>
      </c>
      <c r="U595">
        <v>0.63</v>
      </c>
      <c r="V595">
        <v>0.89</v>
      </c>
      <c r="W595">
        <v>0.11</v>
      </c>
      <c r="X595">
        <v>0.46</v>
      </c>
      <c r="Y595">
        <v>1</v>
      </c>
      <c r="Z595">
        <v>10</v>
      </c>
    </row>
    <row r="596" spans="1:26">
      <c r="A596">
        <v>20</v>
      </c>
      <c r="B596">
        <v>105</v>
      </c>
      <c r="C596" t="s">
        <v>26</v>
      </c>
      <c r="D596">
        <v>8.093</v>
      </c>
      <c r="E596">
        <v>12.36</v>
      </c>
      <c r="F596">
        <v>9.140000000000001</v>
      </c>
      <c r="G596">
        <v>34.29</v>
      </c>
      <c r="H596">
        <v>0.5</v>
      </c>
      <c r="I596">
        <v>16</v>
      </c>
      <c r="J596">
        <v>211.99</v>
      </c>
      <c r="K596">
        <v>55.27</v>
      </c>
      <c r="L596">
        <v>6</v>
      </c>
      <c r="M596">
        <v>14</v>
      </c>
      <c r="N596">
        <v>45.72</v>
      </c>
      <c r="O596">
        <v>26379.74</v>
      </c>
      <c r="P596">
        <v>122.29</v>
      </c>
      <c r="Q596">
        <v>453.17</v>
      </c>
      <c r="R596">
        <v>44.39</v>
      </c>
      <c r="S596">
        <v>28.65</v>
      </c>
      <c r="T596">
        <v>7117.55</v>
      </c>
      <c r="U596">
        <v>0.65</v>
      </c>
      <c r="V596">
        <v>0.89</v>
      </c>
      <c r="W596">
        <v>0.11</v>
      </c>
      <c r="X596">
        <v>0.42</v>
      </c>
      <c r="Y596">
        <v>1</v>
      </c>
      <c r="Z596">
        <v>10</v>
      </c>
    </row>
    <row r="597" spans="1:26">
      <c r="A597">
        <v>21</v>
      </c>
      <c r="B597">
        <v>105</v>
      </c>
      <c r="C597" t="s">
        <v>26</v>
      </c>
      <c r="D597">
        <v>8.139799999999999</v>
      </c>
      <c r="E597">
        <v>12.29</v>
      </c>
      <c r="F597">
        <v>9.109999999999999</v>
      </c>
      <c r="G597">
        <v>36.45</v>
      </c>
      <c r="H597">
        <v>0.52</v>
      </c>
      <c r="I597">
        <v>15</v>
      </c>
      <c r="J597">
        <v>212.4</v>
      </c>
      <c r="K597">
        <v>55.27</v>
      </c>
      <c r="L597">
        <v>6.25</v>
      </c>
      <c r="M597">
        <v>13</v>
      </c>
      <c r="N597">
        <v>45.87</v>
      </c>
      <c r="O597">
        <v>26429.59</v>
      </c>
      <c r="P597">
        <v>121.12</v>
      </c>
      <c r="Q597">
        <v>453.28</v>
      </c>
      <c r="R597">
        <v>43.37</v>
      </c>
      <c r="S597">
        <v>28.65</v>
      </c>
      <c r="T597">
        <v>6614.69</v>
      </c>
      <c r="U597">
        <v>0.66</v>
      </c>
      <c r="V597">
        <v>0.89</v>
      </c>
      <c r="W597">
        <v>0.1</v>
      </c>
      <c r="X597">
        <v>0.39</v>
      </c>
      <c r="Y597">
        <v>1</v>
      </c>
      <c r="Z597">
        <v>10</v>
      </c>
    </row>
    <row r="598" spans="1:26">
      <c r="A598">
        <v>22</v>
      </c>
      <c r="B598">
        <v>105</v>
      </c>
      <c r="C598" t="s">
        <v>26</v>
      </c>
      <c r="D598">
        <v>8.148899999999999</v>
      </c>
      <c r="E598">
        <v>12.27</v>
      </c>
      <c r="F598">
        <v>9.1</v>
      </c>
      <c r="G598">
        <v>36.39</v>
      </c>
      <c r="H598">
        <v>0.54</v>
      </c>
      <c r="I598">
        <v>15</v>
      </c>
      <c r="J598">
        <v>212.8</v>
      </c>
      <c r="K598">
        <v>55.27</v>
      </c>
      <c r="L598">
        <v>6.5</v>
      </c>
      <c r="M598">
        <v>13</v>
      </c>
      <c r="N598">
        <v>46.03</v>
      </c>
      <c r="O598">
        <v>26479.5</v>
      </c>
      <c r="P598">
        <v>120.59</v>
      </c>
      <c r="Q598">
        <v>453.19</v>
      </c>
      <c r="R598">
        <v>42.72</v>
      </c>
      <c r="S598">
        <v>28.65</v>
      </c>
      <c r="T598">
        <v>6290.32</v>
      </c>
      <c r="U598">
        <v>0.67</v>
      </c>
      <c r="V598">
        <v>0.89</v>
      </c>
      <c r="W598">
        <v>0.11</v>
      </c>
      <c r="X598">
        <v>0.38</v>
      </c>
      <c r="Y598">
        <v>1</v>
      </c>
      <c r="Z598">
        <v>10</v>
      </c>
    </row>
    <row r="599" spans="1:26">
      <c r="A599">
        <v>23</v>
      </c>
      <c r="B599">
        <v>105</v>
      </c>
      <c r="C599" t="s">
        <v>26</v>
      </c>
      <c r="D599">
        <v>8.244999999999999</v>
      </c>
      <c r="E599">
        <v>12.13</v>
      </c>
      <c r="F599">
        <v>9</v>
      </c>
      <c r="G599">
        <v>38.55</v>
      </c>
      <c r="H599">
        <v>0.5600000000000001</v>
      </c>
      <c r="I599">
        <v>14</v>
      </c>
      <c r="J599">
        <v>213.21</v>
      </c>
      <c r="K599">
        <v>55.27</v>
      </c>
      <c r="L599">
        <v>6.75</v>
      </c>
      <c r="M599">
        <v>12</v>
      </c>
      <c r="N599">
        <v>46.18</v>
      </c>
      <c r="O599">
        <v>26529.46</v>
      </c>
      <c r="P599">
        <v>118.93</v>
      </c>
      <c r="Q599">
        <v>453.17</v>
      </c>
      <c r="R599">
        <v>39.51</v>
      </c>
      <c r="S599">
        <v>28.65</v>
      </c>
      <c r="T599">
        <v>4687.81</v>
      </c>
      <c r="U599">
        <v>0.73</v>
      </c>
      <c r="V599">
        <v>0.9</v>
      </c>
      <c r="W599">
        <v>0.1</v>
      </c>
      <c r="X599">
        <v>0.28</v>
      </c>
      <c r="Y599">
        <v>1</v>
      </c>
      <c r="Z599">
        <v>10</v>
      </c>
    </row>
    <row r="600" spans="1:26">
      <c r="A600">
        <v>24</v>
      </c>
      <c r="B600">
        <v>105</v>
      </c>
      <c r="C600" t="s">
        <v>26</v>
      </c>
      <c r="D600">
        <v>8.148999999999999</v>
      </c>
      <c r="E600">
        <v>12.27</v>
      </c>
      <c r="F600">
        <v>9.140000000000001</v>
      </c>
      <c r="G600">
        <v>39.17</v>
      </c>
      <c r="H600">
        <v>0.58</v>
      </c>
      <c r="I600">
        <v>14</v>
      </c>
      <c r="J600">
        <v>213.61</v>
      </c>
      <c r="K600">
        <v>55.27</v>
      </c>
      <c r="L600">
        <v>7</v>
      </c>
      <c r="M600">
        <v>12</v>
      </c>
      <c r="N600">
        <v>46.34</v>
      </c>
      <c r="O600">
        <v>26579.47</v>
      </c>
      <c r="P600">
        <v>120.7</v>
      </c>
      <c r="Q600">
        <v>453.21</v>
      </c>
      <c r="R600">
        <v>44.73</v>
      </c>
      <c r="S600">
        <v>28.65</v>
      </c>
      <c r="T600">
        <v>7300.16</v>
      </c>
      <c r="U600">
        <v>0.64</v>
      </c>
      <c r="V600">
        <v>0.89</v>
      </c>
      <c r="W600">
        <v>0.09</v>
      </c>
      <c r="X600">
        <v>0.42</v>
      </c>
      <c r="Y600">
        <v>1</v>
      </c>
      <c r="Z600">
        <v>10</v>
      </c>
    </row>
    <row r="601" spans="1:26">
      <c r="A601">
        <v>25</v>
      </c>
      <c r="B601">
        <v>105</v>
      </c>
      <c r="C601" t="s">
        <v>26</v>
      </c>
      <c r="D601">
        <v>8.2241</v>
      </c>
      <c r="E601">
        <v>12.16</v>
      </c>
      <c r="F601">
        <v>9.07</v>
      </c>
      <c r="G601">
        <v>41.85</v>
      </c>
      <c r="H601">
        <v>0.6</v>
      </c>
      <c r="I601">
        <v>13</v>
      </c>
      <c r="J601">
        <v>214.02</v>
      </c>
      <c r="K601">
        <v>55.27</v>
      </c>
      <c r="L601">
        <v>7.25</v>
      </c>
      <c r="M601">
        <v>11</v>
      </c>
      <c r="N601">
        <v>46.49</v>
      </c>
      <c r="O601">
        <v>26629.54</v>
      </c>
      <c r="P601">
        <v>119.39</v>
      </c>
      <c r="Q601">
        <v>453.17</v>
      </c>
      <c r="R601">
        <v>42.07</v>
      </c>
      <c r="S601">
        <v>28.65</v>
      </c>
      <c r="T601">
        <v>5977.26</v>
      </c>
      <c r="U601">
        <v>0.68</v>
      </c>
      <c r="V601">
        <v>0.9</v>
      </c>
      <c r="W601">
        <v>0.1</v>
      </c>
      <c r="X601">
        <v>0.35</v>
      </c>
      <c r="Y601">
        <v>1</v>
      </c>
      <c r="Z601">
        <v>10</v>
      </c>
    </row>
    <row r="602" spans="1:26">
      <c r="A602">
        <v>26</v>
      </c>
      <c r="B602">
        <v>105</v>
      </c>
      <c r="C602" t="s">
        <v>26</v>
      </c>
      <c r="D602">
        <v>8.2203</v>
      </c>
      <c r="E602">
        <v>12.16</v>
      </c>
      <c r="F602">
        <v>9.07</v>
      </c>
      <c r="G602">
        <v>41.88</v>
      </c>
      <c r="H602">
        <v>0.62</v>
      </c>
      <c r="I602">
        <v>13</v>
      </c>
      <c r="J602">
        <v>214.42</v>
      </c>
      <c r="K602">
        <v>55.27</v>
      </c>
      <c r="L602">
        <v>7.5</v>
      </c>
      <c r="M602">
        <v>11</v>
      </c>
      <c r="N602">
        <v>46.65</v>
      </c>
      <c r="O602">
        <v>26679.66</v>
      </c>
      <c r="P602">
        <v>118.79</v>
      </c>
      <c r="Q602">
        <v>453.18</v>
      </c>
      <c r="R602">
        <v>42.24</v>
      </c>
      <c r="S602">
        <v>28.65</v>
      </c>
      <c r="T602">
        <v>6058.93</v>
      </c>
      <c r="U602">
        <v>0.68</v>
      </c>
      <c r="V602">
        <v>0.9</v>
      </c>
      <c r="W602">
        <v>0.1</v>
      </c>
      <c r="X602">
        <v>0.35</v>
      </c>
      <c r="Y602">
        <v>1</v>
      </c>
      <c r="Z602">
        <v>10</v>
      </c>
    </row>
    <row r="603" spans="1:26">
      <c r="A603">
        <v>27</v>
      </c>
      <c r="B603">
        <v>105</v>
      </c>
      <c r="C603" t="s">
        <v>26</v>
      </c>
      <c r="D603">
        <v>8.2776</v>
      </c>
      <c r="E603">
        <v>12.08</v>
      </c>
      <c r="F603">
        <v>9.029999999999999</v>
      </c>
      <c r="G603">
        <v>45.15</v>
      </c>
      <c r="H603">
        <v>0.64</v>
      </c>
      <c r="I603">
        <v>12</v>
      </c>
      <c r="J603">
        <v>214.83</v>
      </c>
      <c r="K603">
        <v>55.27</v>
      </c>
      <c r="L603">
        <v>7.75</v>
      </c>
      <c r="M603">
        <v>10</v>
      </c>
      <c r="N603">
        <v>46.81</v>
      </c>
      <c r="O603">
        <v>26729.83</v>
      </c>
      <c r="P603">
        <v>117.64</v>
      </c>
      <c r="Q603">
        <v>453.2</v>
      </c>
      <c r="R603">
        <v>40.64</v>
      </c>
      <c r="S603">
        <v>28.65</v>
      </c>
      <c r="T603">
        <v>5264.53</v>
      </c>
      <c r="U603">
        <v>0.7</v>
      </c>
      <c r="V603">
        <v>0.9</v>
      </c>
      <c r="W603">
        <v>0.1</v>
      </c>
      <c r="X603">
        <v>0.31</v>
      </c>
      <c r="Y603">
        <v>1</v>
      </c>
      <c r="Z603">
        <v>10</v>
      </c>
    </row>
    <row r="604" spans="1:26">
      <c r="A604">
        <v>28</v>
      </c>
      <c r="B604">
        <v>105</v>
      </c>
      <c r="C604" t="s">
        <v>26</v>
      </c>
      <c r="D604">
        <v>8.271100000000001</v>
      </c>
      <c r="E604">
        <v>12.09</v>
      </c>
      <c r="F604">
        <v>9.039999999999999</v>
      </c>
      <c r="G604">
        <v>45.19</v>
      </c>
      <c r="H604">
        <v>0.66</v>
      </c>
      <c r="I604">
        <v>12</v>
      </c>
      <c r="J604">
        <v>215.24</v>
      </c>
      <c r="K604">
        <v>55.27</v>
      </c>
      <c r="L604">
        <v>8</v>
      </c>
      <c r="M604">
        <v>10</v>
      </c>
      <c r="N604">
        <v>46.97</v>
      </c>
      <c r="O604">
        <v>26780.06</v>
      </c>
      <c r="P604">
        <v>117.65</v>
      </c>
      <c r="Q604">
        <v>453.19</v>
      </c>
      <c r="R604">
        <v>41</v>
      </c>
      <c r="S604">
        <v>28.65</v>
      </c>
      <c r="T604">
        <v>5444.54</v>
      </c>
      <c r="U604">
        <v>0.7</v>
      </c>
      <c r="V604">
        <v>0.9</v>
      </c>
      <c r="W604">
        <v>0.1</v>
      </c>
      <c r="X604">
        <v>0.32</v>
      </c>
      <c r="Y604">
        <v>1</v>
      </c>
      <c r="Z604">
        <v>10</v>
      </c>
    </row>
    <row r="605" spans="1:26">
      <c r="A605">
        <v>29</v>
      </c>
      <c r="B605">
        <v>105</v>
      </c>
      <c r="C605" t="s">
        <v>26</v>
      </c>
      <c r="D605">
        <v>8.2616</v>
      </c>
      <c r="E605">
        <v>12.1</v>
      </c>
      <c r="F605">
        <v>9.050000000000001</v>
      </c>
      <c r="G605">
        <v>45.26</v>
      </c>
      <c r="H605">
        <v>0.68</v>
      </c>
      <c r="I605">
        <v>12</v>
      </c>
      <c r="J605">
        <v>215.65</v>
      </c>
      <c r="K605">
        <v>55.27</v>
      </c>
      <c r="L605">
        <v>8.25</v>
      </c>
      <c r="M605">
        <v>10</v>
      </c>
      <c r="N605">
        <v>47.12</v>
      </c>
      <c r="O605">
        <v>26830.34</v>
      </c>
      <c r="P605">
        <v>117.02</v>
      </c>
      <c r="Q605">
        <v>453.18</v>
      </c>
      <c r="R605">
        <v>41.49</v>
      </c>
      <c r="S605">
        <v>28.65</v>
      </c>
      <c r="T605">
        <v>5691.62</v>
      </c>
      <c r="U605">
        <v>0.6899999999999999</v>
      </c>
      <c r="V605">
        <v>0.9</v>
      </c>
      <c r="W605">
        <v>0.1</v>
      </c>
      <c r="X605">
        <v>0.33</v>
      </c>
      <c r="Y605">
        <v>1</v>
      </c>
      <c r="Z605">
        <v>10</v>
      </c>
    </row>
    <row r="606" spans="1:26">
      <c r="A606">
        <v>30</v>
      </c>
      <c r="B606">
        <v>105</v>
      </c>
      <c r="C606" t="s">
        <v>26</v>
      </c>
      <c r="D606">
        <v>8.3249</v>
      </c>
      <c r="E606">
        <v>12.01</v>
      </c>
      <c r="F606">
        <v>9</v>
      </c>
      <c r="G606">
        <v>49.1</v>
      </c>
      <c r="H606">
        <v>0.7</v>
      </c>
      <c r="I606">
        <v>11</v>
      </c>
      <c r="J606">
        <v>216.05</v>
      </c>
      <c r="K606">
        <v>55.27</v>
      </c>
      <c r="L606">
        <v>8.5</v>
      </c>
      <c r="M606">
        <v>9</v>
      </c>
      <c r="N606">
        <v>47.28</v>
      </c>
      <c r="O606">
        <v>26880.68</v>
      </c>
      <c r="P606">
        <v>115.97</v>
      </c>
      <c r="Q606">
        <v>453.17</v>
      </c>
      <c r="R606">
        <v>39.76</v>
      </c>
      <c r="S606">
        <v>28.65</v>
      </c>
      <c r="T606">
        <v>4832.46</v>
      </c>
      <c r="U606">
        <v>0.72</v>
      </c>
      <c r="V606">
        <v>0.9</v>
      </c>
      <c r="W606">
        <v>0.1</v>
      </c>
      <c r="X606">
        <v>0.28</v>
      </c>
      <c r="Y606">
        <v>1</v>
      </c>
      <c r="Z606">
        <v>10</v>
      </c>
    </row>
    <row r="607" spans="1:26">
      <c r="A607">
        <v>31</v>
      </c>
      <c r="B607">
        <v>105</v>
      </c>
      <c r="C607" t="s">
        <v>26</v>
      </c>
      <c r="D607">
        <v>8.327199999999999</v>
      </c>
      <c r="E607">
        <v>12.01</v>
      </c>
      <c r="F607">
        <v>9</v>
      </c>
      <c r="G607">
        <v>49.08</v>
      </c>
      <c r="H607">
        <v>0.72</v>
      </c>
      <c r="I607">
        <v>11</v>
      </c>
      <c r="J607">
        <v>216.46</v>
      </c>
      <c r="K607">
        <v>55.27</v>
      </c>
      <c r="L607">
        <v>8.75</v>
      </c>
      <c r="M607">
        <v>9</v>
      </c>
      <c r="N607">
        <v>47.44</v>
      </c>
      <c r="O607">
        <v>26931.07</v>
      </c>
      <c r="P607">
        <v>115.65</v>
      </c>
      <c r="Q607">
        <v>453.21</v>
      </c>
      <c r="R607">
        <v>39.65</v>
      </c>
      <c r="S607">
        <v>28.65</v>
      </c>
      <c r="T607">
        <v>4776.18</v>
      </c>
      <c r="U607">
        <v>0.72</v>
      </c>
      <c r="V607">
        <v>0.9</v>
      </c>
      <c r="W607">
        <v>0.1</v>
      </c>
      <c r="X607">
        <v>0.28</v>
      </c>
      <c r="Y607">
        <v>1</v>
      </c>
      <c r="Z607">
        <v>10</v>
      </c>
    </row>
    <row r="608" spans="1:26">
      <c r="A608">
        <v>32</v>
      </c>
      <c r="B608">
        <v>105</v>
      </c>
      <c r="C608" t="s">
        <v>26</v>
      </c>
      <c r="D608">
        <v>8.3224</v>
      </c>
      <c r="E608">
        <v>12.02</v>
      </c>
      <c r="F608">
        <v>9.01</v>
      </c>
      <c r="G608">
        <v>49.12</v>
      </c>
      <c r="H608">
        <v>0.74</v>
      </c>
      <c r="I608">
        <v>11</v>
      </c>
      <c r="J608">
        <v>216.87</v>
      </c>
      <c r="K608">
        <v>55.27</v>
      </c>
      <c r="L608">
        <v>9</v>
      </c>
      <c r="M608">
        <v>9</v>
      </c>
      <c r="N608">
        <v>47.6</v>
      </c>
      <c r="O608">
        <v>26981.51</v>
      </c>
      <c r="P608">
        <v>115.16</v>
      </c>
      <c r="Q608">
        <v>453.17</v>
      </c>
      <c r="R608">
        <v>39.9</v>
      </c>
      <c r="S608">
        <v>28.65</v>
      </c>
      <c r="T608">
        <v>4901.81</v>
      </c>
      <c r="U608">
        <v>0.72</v>
      </c>
      <c r="V608">
        <v>0.9</v>
      </c>
      <c r="W608">
        <v>0.1</v>
      </c>
      <c r="X608">
        <v>0.28</v>
      </c>
      <c r="Y608">
        <v>1</v>
      </c>
      <c r="Z608">
        <v>10</v>
      </c>
    </row>
    <row r="609" spans="1:26">
      <c r="A609">
        <v>33</v>
      </c>
      <c r="B609">
        <v>105</v>
      </c>
      <c r="C609" t="s">
        <v>26</v>
      </c>
      <c r="D609">
        <v>8.382199999999999</v>
      </c>
      <c r="E609">
        <v>11.93</v>
      </c>
      <c r="F609">
        <v>8.960000000000001</v>
      </c>
      <c r="G609">
        <v>53.76</v>
      </c>
      <c r="H609">
        <v>0.76</v>
      </c>
      <c r="I609">
        <v>10</v>
      </c>
      <c r="J609">
        <v>217.28</v>
      </c>
      <c r="K609">
        <v>55.27</v>
      </c>
      <c r="L609">
        <v>9.25</v>
      </c>
      <c r="M609">
        <v>8</v>
      </c>
      <c r="N609">
        <v>47.76</v>
      </c>
      <c r="O609">
        <v>27032.02</v>
      </c>
      <c r="P609">
        <v>114.36</v>
      </c>
      <c r="Q609">
        <v>453.17</v>
      </c>
      <c r="R609">
        <v>38.34</v>
      </c>
      <c r="S609">
        <v>28.65</v>
      </c>
      <c r="T609">
        <v>4122.55</v>
      </c>
      <c r="U609">
        <v>0.75</v>
      </c>
      <c r="V609">
        <v>0.91</v>
      </c>
      <c r="W609">
        <v>0.1</v>
      </c>
      <c r="X609">
        <v>0.24</v>
      </c>
      <c r="Y609">
        <v>1</v>
      </c>
      <c r="Z609">
        <v>10</v>
      </c>
    </row>
    <row r="610" spans="1:26">
      <c r="A610">
        <v>34</v>
      </c>
      <c r="B610">
        <v>105</v>
      </c>
      <c r="C610" t="s">
        <v>26</v>
      </c>
      <c r="D610">
        <v>8.413</v>
      </c>
      <c r="E610">
        <v>11.89</v>
      </c>
      <c r="F610">
        <v>8.92</v>
      </c>
      <c r="G610">
        <v>53.5</v>
      </c>
      <c r="H610">
        <v>0.78</v>
      </c>
      <c r="I610">
        <v>10</v>
      </c>
      <c r="J610">
        <v>217.69</v>
      </c>
      <c r="K610">
        <v>55.27</v>
      </c>
      <c r="L610">
        <v>9.5</v>
      </c>
      <c r="M610">
        <v>8</v>
      </c>
      <c r="N610">
        <v>47.92</v>
      </c>
      <c r="O610">
        <v>27082.57</v>
      </c>
      <c r="P610">
        <v>113.18</v>
      </c>
      <c r="Q610">
        <v>453.2</v>
      </c>
      <c r="R610">
        <v>36.83</v>
      </c>
      <c r="S610">
        <v>28.65</v>
      </c>
      <c r="T610">
        <v>3369.8</v>
      </c>
      <c r="U610">
        <v>0.78</v>
      </c>
      <c r="V610">
        <v>0.91</v>
      </c>
      <c r="W610">
        <v>0.1</v>
      </c>
      <c r="X610">
        <v>0.2</v>
      </c>
      <c r="Y610">
        <v>1</v>
      </c>
      <c r="Z610">
        <v>10</v>
      </c>
    </row>
    <row r="611" spans="1:26">
      <c r="A611">
        <v>35</v>
      </c>
      <c r="B611">
        <v>105</v>
      </c>
      <c r="C611" t="s">
        <v>26</v>
      </c>
      <c r="D611">
        <v>8.3742</v>
      </c>
      <c r="E611">
        <v>11.94</v>
      </c>
      <c r="F611">
        <v>8.970000000000001</v>
      </c>
      <c r="G611">
        <v>53.83</v>
      </c>
      <c r="H611">
        <v>0.79</v>
      </c>
      <c r="I611">
        <v>10</v>
      </c>
      <c r="J611">
        <v>218.1</v>
      </c>
      <c r="K611">
        <v>55.27</v>
      </c>
      <c r="L611">
        <v>9.75</v>
      </c>
      <c r="M611">
        <v>8</v>
      </c>
      <c r="N611">
        <v>48.08</v>
      </c>
      <c r="O611">
        <v>27133.18</v>
      </c>
      <c r="P611">
        <v>113.04</v>
      </c>
      <c r="Q611">
        <v>453.17</v>
      </c>
      <c r="R611">
        <v>38.94</v>
      </c>
      <c r="S611">
        <v>28.65</v>
      </c>
      <c r="T611">
        <v>4425.5</v>
      </c>
      <c r="U611">
        <v>0.74</v>
      </c>
      <c r="V611">
        <v>0.91</v>
      </c>
      <c r="W611">
        <v>0.09</v>
      </c>
      <c r="X611">
        <v>0.25</v>
      </c>
      <c r="Y611">
        <v>1</v>
      </c>
      <c r="Z611">
        <v>10</v>
      </c>
    </row>
    <row r="612" spans="1:26">
      <c r="A612">
        <v>36</v>
      </c>
      <c r="B612">
        <v>105</v>
      </c>
      <c r="C612" t="s">
        <v>26</v>
      </c>
      <c r="D612">
        <v>8.3581</v>
      </c>
      <c r="E612">
        <v>11.96</v>
      </c>
      <c r="F612">
        <v>8.99</v>
      </c>
      <c r="G612">
        <v>53.97</v>
      </c>
      <c r="H612">
        <v>0.8100000000000001</v>
      </c>
      <c r="I612">
        <v>10</v>
      </c>
      <c r="J612">
        <v>218.51</v>
      </c>
      <c r="K612">
        <v>55.27</v>
      </c>
      <c r="L612">
        <v>10</v>
      </c>
      <c r="M612">
        <v>8</v>
      </c>
      <c r="N612">
        <v>48.24</v>
      </c>
      <c r="O612">
        <v>27183.85</v>
      </c>
      <c r="P612">
        <v>113.02</v>
      </c>
      <c r="Q612">
        <v>453.17</v>
      </c>
      <c r="R612">
        <v>39.61</v>
      </c>
      <c r="S612">
        <v>28.65</v>
      </c>
      <c r="T612">
        <v>4761.24</v>
      </c>
      <c r="U612">
        <v>0.72</v>
      </c>
      <c r="V612">
        <v>0.9</v>
      </c>
      <c r="W612">
        <v>0.1</v>
      </c>
      <c r="X612">
        <v>0.27</v>
      </c>
      <c r="Y612">
        <v>1</v>
      </c>
      <c r="Z612">
        <v>10</v>
      </c>
    </row>
    <row r="613" spans="1:26">
      <c r="A613">
        <v>37</v>
      </c>
      <c r="B613">
        <v>105</v>
      </c>
      <c r="C613" t="s">
        <v>26</v>
      </c>
      <c r="D613">
        <v>8.4132</v>
      </c>
      <c r="E613">
        <v>11.89</v>
      </c>
      <c r="F613">
        <v>8.960000000000001</v>
      </c>
      <c r="G613">
        <v>59.71</v>
      </c>
      <c r="H613">
        <v>0.83</v>
      </c>
      <c r="I613">
        <v>9</v>
      </c>
      <c r="J613">
        <v>218.92</v>
      </c>
      <c r="K613">
        <v>55.27</v>
      </c>
      <c r="L613">
        <v>10.25</v>
      </c>
      <c r="M613">
        <v>7</v>
      </c>
      <c r="N613">
        <v>48.4</v>
      </c>
      <c r="O613">
        <v>27234.57</v>
      </c>
      <c r="P613">
        <v>112.05</v>
      </c>
      <c r="Q613">
        <v>453.21</v>
      </c>
      <c r="R613">
        <v>38.38</v>
      </c>
      <c r="S613">
        <v>28.65</v>
      </c>
      <c r="T613">
        <v>4150.25</v>
      </c>
      <c r="U613">
        <v>0.75</v>
      </c>
      <c r="V613">
        <v>0.91</v>
      </c>
      <c r="W613">
        <v>0.09</v>
      </c>
      <c r="X613">
        <v>0.24</v>
      </c>
      <c r="Y613">
        <v>1</v>
      </c>
      <c r="Z613">
        <v>10</v>
      </c>
    </row>
    <row r="614" spans="1:26">
      <c r="A614">
        <v>38</v>
      </c>
      <c r="B614">
        <v>105</v>
      </c>
      <c r="C614" t="s">
        <v>26</v>
      </c>
      <c r="D614">
        <v>8.419700000000001</v>
      </c>
      <c r="E614">
        <v>11.88</v>
      </c>
      <c r="F614">
        <v>8.949999999999999</v>
      </c>
      <c r="G614">
        <v>59.65</v>
      </c>
      <c r="H614">
        <v>0.85</v>
      </c>
      <c r="I614">
        <v>9</v>
      </c>
      <c r="J614">
        <v>219.33</v>
      </c>
      <c r="K614">
        <v>55.27</v>
      </c>
      <c r="L614">
        <v>10.5</v>
      </c>
      <c r="M614">
        <v>7</v>
      </c>
      <c r="N614">
        <v>48.56</v>
      </c>
      <c r="O614">
        <v>27285.35</v>
      </c>
      <c r="P614">
        <v>111.9</v>
      </c>
      <c r="Q614">
        <v>453.17</v>
      </c>
      <c r="R614">
        <v>38.03</v>
      </c>
      <c r="S614">
        <v>28.65</v>
      </c>
      <c r="T614">
        <v>3976.2</v>
      </c>
      <c r="U614">
        <v>0.75</v>
      </c>
      <c r="V614">
        <v>0.91</v>
      </c>
      <c r="W614">
        <v>0.09</v>
      </c>
      <c r="X614">
        <v>0.23</v>
      </c>
      <c r="Y614">
        <v>1</v>
      </c>
      <c r="Z614">
        <v>10</v>
      </c>
    </row>
    <row r="615" spans="1:26">
      <c r="A615">
        <v>39</v>
      </c>
      <c r="B615">
        <v>105</v>
      </c>
      <c r="C615" t="s">
        <v>26</v>
      </c>
      <c r="D615">
        <v>8.414999999999999</v>
      </c>
      <c r="E615">
        <v>11.88</v>
      </c>
      <c r="F615">
        <v>8.949999999999999</v>
      </c>
      <c r="G615">
        <v>59.69</v>
      </c>
      <c r="H615">
        <v>0.87</v>
      </c>
      <c r="I615">
        <v>9</v>
      </c>
      <c r="J615">
        <v>219.75</v>
      </c>
      <c r="K615">
        <v>55.27</v>
      </c>
      <c r="L615">
        <v>10.75</v>
      </c>
      <c r="M615">
        <v>7</v>
      </c>
      <c r="N615">
        <v>48.72</v>
      </c>
      <c r="O615">
        <v>27336.19</v>
      </c>
      <c r="P615">
        <v>111.89</v>
      </c>
      <c r="Q615">
        <v>453.2</v>
      </c>
      <c r="R615">
        <v>38.27</v>
      </c>
      <c r="S615">
        <v>28.65</v>
      </c>
      <c r="T615">
        <v>4092.78</v>
      </c>
      <c r="U615">
        <v>0.75</v>
      </c>
      <c r="V615">
        <v>0.91</v>
      </c>
      <c r="W615">
        <v>0.1</v>
      </c>
      <c r="X615">
        <v>0.23</v>
      </c>
      <c r="Y615">
        <v>1</v>
      </c>
      <c r="Z615">
        <v>10</v>
      </c>
    </row>
    <row r="616" spans="1:26">
      <c r="A616">
        <v>40</v>
      </c>
      <c r="B616">
        <v>105</v>
      </c>
      <c r="C616" t="s">
        <v>26</v>
      </c>
      <c r="D616">
        <v>8.410399999999999</v>
      </c>
      <c r="E616">
        <v>11.89</v>
      </c>
      <c r="F616">
        <v>8.960000000000001</v>
      </c>
      <c r="G616">
        <v>59.74</v>
      </c>
      <c r="H616">
        <v>0.89</v>
      </c>
      <c r="I616">
        <v>9</v>
      </c>
      <c r="J616">
        <v>220.16</v>
      </c>
      <c r="K616">
        <v>55.27</v>
      </c>
      <c r="L616">
        <v>11</v>
      </c>
      <c r="M616">
        <v>7</v>
      </c>
      <c r="N616">
        <v>48.89</v>
      </c>
      <c r="O616">
        <v>27387.08</v>
      </c>
      <c r="P616">
        <v>111.29</v>
      </c>
      <c r="Q616">
        <v>453.21</v>
      </c>
      <c r="R616">
        <v>38.51</v>
      </c>
      <c r="S616">
        <v>28.65</v>
      </c>
      <c r="T616">
        <v>4216.87</v>
      </c>
      <c r="U616">
        <v>0.74</v>
      </c>
      <c r="V616">
        <v>0.91</v>
      </c>
      <c r="W616">
        <v>0.09</v>
      </c>
      <c r="X616">
        <v>0.24</v>
      </c>
      <c r="Y616">
        <v>1</v>
      </c>
      <c r="Z616">
        <v>10</v>
      </c>
    </row>
    <row r="617" spans="1:26">
      <c r="A617">
        <v>41</v>
      </c>
      <c r="B617">
        <v>105</v>
      </c>
      <c r="C617" t="s">
        <v>26</v>
      </c>
      <c r="D617">
        <v>8.4686</v>
      </c>
      <c r="E617">
        <v>11.81</v>
      </c>
      <c r="F617">
        <v>8.92</v>
      </c>
      <c r="G617">
        <v>66.89</v>
      </c>
      <c r="H617">
        <v>0.91</v>
      </c>
      <c r="I617">
        <v>8</v>
      </c>
      <c r="J617">
        <v>220.57</v>
      </c>
      <c r="K617">
        <v>55.27</v>
      </c>
      <c r="L617">
        <v>11.25</v>
      </c>
      <c r="M617">
        <v>6</v>
      </c>
      <c r="N617">
        <v>49.05</v>
      </c>
      <c r="O617">
        <v>27438.03</v>
      </c>
      <c r="P617">
        <v>109.8</v>
      </c>
      <c r="Q617">
        <v>453.17</v>
      </c>
      <c r="R617">
        <v>37.03</v>
      </c>
      <c r="S617">
        <v>28.65</v>
      </c>
      <c r="T617">
        <v>3481.07</v>
      </c>
      <c r="U617">
        <v>0.77</v>
      </c>
      <c r="V617">
        <v>0.91</v>
      </c>
      <c r="W617">
        <v>0.1</v>
      </c>
      <c r="X617">
        <v>0.2</v>
      </c>
      <c r="Y617">
        <v>1</v>
      </c>
      <c r="Z617">
        <v>10</v>
      </c>
    </row>
    <row r="618" spans="1:26">
      <c r="A618">
        <v>42</v>
      </c>
      <c r="B618">
        <v>105</v>
      </c>
      <c r="C618" t="s">
        <v>26</v>
      </c>
      <c r="D618">
        <v>8.470000000000001</v>
      </c>
      <c r="E618">
        <v>11.81</v>
      </c>
      <c r="F618">
        <v>8.92</v>
      </c>
      <c r="G618">
        <v>66.88</v>
      </c>
      <c r="H618">
        <v>0.92</v>
      </c>
      <c r="I618">
        <v>8</v>
      </c>
      <c r="J618">
        <v>220.99</v>
      </c>
      <c r="K618">
        <v>55.27</v>
      </c>
      <c r="L618">
        <v>11.5</v>
      </c>
      <c r="M618">
        <v>6</v>
      </c>
      <c r="N618">
        <v>49.21</v>
      </c>
      <c r="O618">
        <v>27489.03</v>
      </c>
      <c r="P618">
        <v>109.49</v>
      </c>
      <c r="Q618">
        <v>453.17</v>
      </c>
      <c r="R618">
        <v>37.03</v>
      </c>
      <c r="S618">
        <v>28.65</v>
      </c>
      <c r="T618">
        <v>3479.89</v>
      </c>
      <c r="U618">
        <v>0.77</v>
      </c>
      <c r="V618">
        <v>0.91</v>
      </c>
      <c r="W618">
        <v>0.09</v>
      </c>
      <c r="X618">
        <v>0.2</v>
      </c>
      <c r="Y618">
        <v>1</v>
      </c>
      <c r="Z618">
        <v>10</v>
      </c>
    </row>
    <row r="619" spans="1:26">
      <c r="A619">
        <v>43</v>
      </c>
      <c r="B619">
        <v>105</v>
      </c>
      <c r="C619" t="s">
        <v>26</v>
      </c>
      <c r="D619">
        <v>8.473800000000001</v>
      </c>
      <c r="E619">
        <v>11.8</v>
      </c>
      <c r="F619">
        <v>8.91</v>
      </c>
      <c r="G619">
        <v>66.84</v>
      </c>
      <c r="H619">
        <v>0.9399999999999999</v>
      </c>
      <c r="I619">
        <v>8</v>
      </c>
      <c r="J619">
        <v>221.4</v>
      </c>
      <c r="K619">
        <v>55.27</v>
      </c>
      <c r="L619">
        <v>11.75</v>
      </c>
      <c r="M619">
        <v>6</v>
      </c>
      <c r="N619">
        <v>49.38</v>
      </c>
      <c r="O619">
        <v>27540.09</v>
      </c>
      <c r="P619">
        <v>108.96</v>
      </c>
      <c r="Q619">
        <v>453.17</v>
      </c>
      <c r="R619">
        <v>36.81</v>
      </c>
      <c r="S619">
        <v>28.65</v>
      </c>
      <c r="T619">
        <v>3371.79</v>
      </c>
      <c r="U619">
        <v>0.78</v>
      </c>
      <c r="V619">
        <v>0.91</v>
      </c>
      <c r="W619">
        <v>0.09</v>
      </c>
      <c r="X619">
        <v>0.19</v>
      </c>
      <c r="Y619">
        <v>1</v>
      </c>
      <c r="Z619">
        <v>10</v>
      </c>
    </row>
    <row r="620" spans="1:26">
      <c r="A620">
        <v>44</v>
      </c>
      <c r="B620">
        <v>105</v>
      </c>
      <c r="C620" t="s">
        <v>26</v>
      </c>
      <c r="D620">
        <v>8.488</v>
      </c>
      <c r="E620">
        <v>11.78</v>
      </c>
      <c r="F620">
        <v>8.890000000000001</v>
      </c>
      <c r="G620">
        <v>66.69</v>
      </c>
      <c r="H620">
        <v>0.96</v>
      </c>
      <c r="I620">
        <v>8</v>
      </c>
      <c r="J620">
        <v>221.81</v>
      </c>
      <c r="K620">
        <v>55.27</v>
      </c>
      <c r="L620">
        <v>12</v>
      </c>
      <c r="M620">
        <v>6</v>
      </c>
      <c r="N620">
        <v>49.54</v>
      </c>
      <c r="O620">
        <v>27591.21</v>
      </c>
      <c r="P620">
        <v>108.17</v>
      </c>
      <c r="Q620">
        <v>453.18</v>
      </c>
      <c r="R620">
        <v>36</v>
      </c>
      <c r="S620">
        <v>28.65</v>
      </c>
      <c r="T620">
        <v>2965.81</v>
      </c>
      <c r="U620">
        <v>0.8</v>
      </c>
      <c r="V620">
        <v>0.91</v>
      </c>
      <c r="W620">
        <v>0.1</v>
      </c>
      <c r="X620">
        <v>0.17</v>
      </c>
      <c r="Y620">
        <v>1</v>
      </c>
      <c r="Z620">
        <v>10</v>
      </c>
    </row>
    <row r="621" spans="1:26">
      <c r="A621">
        <v>45</v>
      </c>
      <c r="B621">
        <v>105</v>
      </c>
      <c r="C621" t="s">
        <v>26</v>
      </c>
      <c r="D621">
        <v>8.4962</v>
      </c>
      <c r="E621">
        <v>11.77</v>
      </c>
      <c r="F621">
        <v>8.880000000000001</v>
      </c>
      <c r="G621">
        <v>66.61</v>
      </c>
      <c r="H621">
        <v>0.98</v>
      </c>
      <c r="I621">
        <v>8</v>
      </c>
      <c r="J621">
        <v>222.23</v>
      </c>
      <c r="K621">
        <v>55.27</v>
      </c>
      <c r="L621">
        <v>12.25</v>
      </c>
      <c r="M621">
        <v>6</v>
      </c>
      <c r="N621">
        <v>49.71</v>
      </c>
      <c r="O621">
        <v>27642.51</v>
      </c>
      <c r="P621">
        <v>107.59</v>
      </c>
      <c r="Q621">
        <v>453.18</v>
      </c>
      <c r="R621">
        <v>35.87</v>
      </c>
      <c r="S621">
        <v>28.65</v>
      </c>
      <c r="T621">
        <v>2899.4</v>
      </c>
      <c r="U621">
        <v>0.8</v>
      </c>
      <c r="V621">
        <v>0.92</v>
      </c>
      <c r="W621">
        <v>0.09</v>
      </c>
      <c r="X621">
        <v>0.16</v>
      </c>
      <c r="Y621">
        <v>1</v>
      </c>
      <c r="Z621">
        <v>10</v>
      </c>
    </row>
    <row r="622" spans="1:26">
      <c r="A622">
        <v>46</v>
      </c>
      <c r="B622">
        <v>105</v>
      </c>
      <c r="C622" t="s">
        <v>26</v>
      </c>
      <c r="D622">
        <v>8.451700000000001</v>
      </c>
      <c r="E622">
        <v>11.83</v>
      </c>
      <c r="F622">
        <v>8.94</v>
      </c>
      <c r="G622">
        <v>67.06999999999999</v>
      </c>
      <c r="H622">
        <v>1</v>
      </c>
      <c r="I622">
        <v>8</v>
      </c>
      <c r="J622">
        <v>222.65</v>
      </c>
      <c r="K622">
        <v>55.27</v>
      </c>
      <c r="L622">
        <v>12.5</v>
      </c>
      <c r="M622">
        <v>6</v>
      </c>
      <c r="N622">
        <v>49.87</v>
      </c>
      <c r="O622">
        <v>27693.75</v>
      </c>
      <c r="P622">
        <v>107.8</v>
      </c>
      <c r="Q622">
        <v>453.17</v>
      </c>
      <c r="R622">
        <v>37.99</v>
      </c>
      <c r="S622">
        <v>28.65</v>
      </c>
      <c r="T622">
        <v>3959.61</v>
      </c>
      <c r="U622">
        <v>0.75</v>
      </c>
      <c r="V622">
        <v>0.91</v>
      </c>
      <c r="W622">
        <v>0.09</v>
      </c>
      <c r="X622">
        <v>0.22</v>
      </c>
      <c r="Y622">
        <v>1</v>
      </c>
      <c r="Z622">
        <v>10</v>
      </c>
    </row>
    <row r="623" spans="1:26">
      <c r="A623">
        <v>47</v>
      </c>
      <c r="B623">
        <v>105</v>
      </c>
      <c r="C623" t="s">
        <v>26</v>
      </c>
      <c r="D623">
        <v>8.514900000000001</v>
      </c>
      <c r="E623">
        <v>11.74</v>
      </c>
      <c r="F623">
        <v>8.9</v>
      </c>
      <c r="G623">
        <v>76.25</v>
      </c>
      <c r="H623">
        <v>1.02</v>
      </c>
      <c r="I623">
        <v>7</v>
      </c>
      <c r="J623">
        <v>223.06</v>
      </c>
      <c r="K623">
        <v>55.27</v>
      </c>
      <c r="L623">
        <v>12.75</v>
      </c>
      <c r="M623">
        <v>5</v>
      </c>
      <c r="N623">
        <v>50.04</v>
      </c>
      <c r="O623">
        <v>27745.04</v>
      </c>
      <c r="P623">
        <v>106.7</v>
      </c>
      <c r="Q623">
        <v>453.17</v>
      </c>
      <c r="R623">
        <v>36.33</v>
      </c>
      <c r="S623">
        <v>28.65</v>
      </c>
      <c r="T623">
        <v>3134.99</v>
      </c>
      <c r="U623">
        <v>0.79</v>
      </c>
      <c r="V623">
        <v>0.91</v>
      </c>
      <c r="W623">
        <v>0.09</v>
      </c>
      <c r="X623">
        <v>0.18</v>
      </c>
      <c r="Y623">
        <v>1</v>
      </c>
      <c r="Z623">
        <v>10</v>
      </c>
    </row>
    <row r="624" spans="1:26">
      <c r="A624">
        <v>48</v>
      </c>
      <c r="B624">
        <v>105</v>
      </c>
      <c r="C624" t="s">
        <v>26</v>
      </c>
      <c r="D624">
        <v>8.516299999999999</v>
      </c>
      <c r="E624">
        <v>11.74</v>
      </c>
      <c r="F624">
        <v>8.890000000000001</v>
      </c>
      <c r="G624">
        <v>76.23</v>
      </c>
      <c r="H624">
        <v>1.03</v>
      </c>
      <c r="I624">
        <v>7</v>
      </c>
      <c r="J624">
        <v>223.48</v>
      </c>
      <c r="K624">
        <v>55.27</v>
      </c>
      <c r="L624">
        <v>13</v>
      </c>
      <c r="M624">
        <v>5</v>
      </c>
      <c r="N624">
        <v>50.21</v>
      </c>
      <c r="O624">
        <v>27796.39</v>
      </c>
      <c r="P624">
        <v>106.62</v>
      </c>
      <c r="Q624">
        <v>453.17</v>
      </c>
      <c r="R624">
        <v>36.27</v>
      </c>
      <c r="S624">
        <v>28.65</v>
      </c>
      <c r="T624">
        <v>3107.04</v>
      </c>
      <c r="U624">
        <v>0.79</v>
      </c>
      <c r="V624">
        <v>0.91</v>
      </c>
      <c r="W624">
        <v>0.09</v>
      </c>
      <c r="X624">
        <v>0.17</v>
      </c>
      <c r="Y624">
        <v>1</v>
      </c>
      <c r="Z624">
        <v>10</v>
      </c>
    </row>
    <row r="625" spans="1:26">
      <c r="A625">
        <v>49</v>
      </c>
      <c r="B625">
        <v>105</v>
      </c>
      <c r="C625" t="s">
        <v>26</v>
      </c>
      <c r="D625">
        <v>8.520899999999999</v>
      </c>
      <c r="E625">
        <v>11.74</v>
      </c>
      <c r="F625">
        <v>8.890000000000001</v>
      </c>
      <c r="G625">
        <v>76.18000000000001</v>
      </c>
      <c r="H625">
        <v>1.05</v>
      </c>
      <c r="I625">
        <v>7</v>
      </c>
      <c r="J625">
        <v>223.89</v>
      </c>
      <c r="K625">
        <v>55.27</v>
      </c>
      <c r="L625">
        <v>13.25</v>
      </c>
      <c r="M625">
        <v>5</v>
      </c>
      <c r="N625">
        <v>50.37</v>
      </c>
      <c r="O625">
        <v>27847.8</v>
      </c>
      <c r="P625">
        <v>106.44</v>
      </c>
      <c r="Q625">
        <v>453.17</v>
      </c>
      <c r="R625">
        <v>36.09</v>
      </c>
      <c r="S625">
        <v>28.65</v>
      </c>
      <c r="T625">
        <v>3016.87</v>
      </c>
      <c r="U625">
        <v>0.79</v>
      </c>
      <c r="V625">
        <v>0.91</v>
      </c>
      <c r="W625">
        <v>0.09</v>
      </c>
      <c r="X625">
        <v>0.17</v>
      </c>
      <c r="Y625">
        <v>1</v>
      </c>
      <c r="Z625">
        <v>10</v>
      </c>
    </row>
    <row r="626" spans="1:26">
      <c r="A626">
        <v>50</v>
      </c>
      <c r="B626">
        <v>105</v>
      </c>
      <c r="C626" t="s">
        <v>26</v>
      </c>
      <c r="D626">
        <v>8.517899999999999</v>
      </c>
      <c r="E626">
        <v>11.74</v>
      </c>
      <c r="F626">
        <v>8.890000000000001</v>
      </c>
      <c r="G626">
        <v>76.20999999999999</v>
      </c>
      <c r="H626">
        <v>1.07</v>
      </c>
      <c r="I626">
        <v>7</v>
      </c>
      <c r="J626">
        <v>224.31</v>
      </c>
      <c r="K626">
        <v>55.27</v>
      </c>
      <c r="L626">
        <v>13.5</v>
      </c>
      <c r="M626">
        <v>5</v>
      </c>
      <c r="N626">
        <v>50.54</v>
      </c>
      <c r="O626">
        <v>27899.27</v>
      </c>
      <c r="P626">
        <v>105.94</v>
      </c>
      <c r="Q626">
        <v>453.18</v>
      </c>
      <c r="R626">
        <v>36.16</v>
      </c>
      <c r="S626">
        <v>28.65</v>
      </c>
      <c r="T626">
        <v>3048.38</v>
      </c>
      <c r="U626">
        <v>0.79</v>
      </c>
      <c r="V626">
        <v>0.91</v>
      </c>
      <c r="W626">
        <v>0.09</v>
      </c>
      <c r="X626">
        <v>0.17</v>
      </c>
      <c r="Y626">
        <v>1</v>
      </c>
      <c r="Z626">
        <v>10</v>
      </c>
    </row>
    <row r="627" spans="1:26">
      <c r="A627">
        <v>51</v>
      </c>
      <c r="B627">
        <v>105</v>
      </c>
      <c r="C627" t="s">
        <v>26</v>
      </c>
      <c r="D627">
        <v>8.5185</v>
      </c>
      <c r="E627">
        <v>11.74</v>
      </c>
      <c r="F627">
        <v>8.890000000000001</v>
      </c>
      <c r="G627">
        <v>76.2</v>
      </c>
      <c r="H627">
        <v>1.09</v>
      </c>
      <c r="I627">
        <v>7</v>
      </c>
      <c r="J627">
        <v>224.73</v>
      </c>
      <c r="K627">
        <v>55.27</v>
      </c>
      <c r="L627">
        <v>13.75</v>
      </c>
      <c r="M627">
        <v>5</v>
      </c>
      <c r="N627">
        <v>50.71</v>
      </c>
      <c r="O627">
        <v>27950.8</v>
      </c>
      <c r="P627">
        <v>105.44</v>
      </c>
      <c r="Q627">
        <v>453.17</v>
      </c>
      <c r="R627">
        <v>36.19</v>
      </c>
      <c r="S627">
        <v>28.65</v>
      </c>
      <c r="T627">
        <v>3064.7</v>
      </c>
      <c r="U627">
        <v>0.79</v>
      </c>
      <c r="V627">
        <v>0.91</v>
      </c>
      <c r="W627">
        <v>0.09</v>
      </c>
      <c r="X627">
        <v>0.17</v>
      </c>
      <c r="Y627">
        <v>1</v>
      </c>
      <c r="Z627">
        <v>10</v>
      </c>
    </row>
    <row r="628" spans="1:26">
      <c r="A628">
        <v>52</v>
      </c>
      <c r="B628">
        <v>105</v>
      </c>
      <c r="C628" t="s">
        <v>26</v>
      </c>
      <c r="D628">
        <v>8.520099999999999</v>
      </c>
      <c r="E628">
        <v>11.74</v>
      </c>
      <c r="F628">
        <v>8.890000000000001</v>
      </c>
      <c r="G628">
        <v>76.19</v>
      </c>
      <c r="H628">
        <v>1.11</v>
      </c>
      <c r="I628">
        <v>7</v>
      </c>
      <c r="J628">
        <v>225.15</v>
      </c>
      <c r="K628">
        <v>55.27</v>
      </c>
      <c r="L628">
        <v>14</v>
      </c>
      <c r="M628">
        <v>5</v>
      </c>
      <c r="N628">
        <v>50.88</v>
      </c>
      <c r="O628">
        <v>28002.38</v>
      </c>
      <c r="P628">
        <v>104.56</v>
      </c>
      <c r="Q628">
        <v>453.18</v>
      </c>
      <c r="R628">
        <v>36.1</v>
      </c>
      <c r="S628">
        <v>28.65</v>
      </c>
      <c r="T628">
        <v>3017.94</v>
      </c>
      <c r="U628">
        <v>0.79</v>
      </c>
      <c r="V628">
        <v>0.91</v>
      </c>
      <c r="W628">
        <v>0.09</v>
      </c>
      <c r="X628">
        <v>0.17</v>
      </c>
      <c r="Y628">
        <v>1</v>
      </c>
      <c r="Z628">
        <v>10</v>
      </c>
    </row>
    <row r="629" spans="1:26">
      <c r="A629">
        <v>53</v>
      </c>
      <c r="B629">
        <v>105</v>
      </c>
      <c r="C629" t="s">
        <v>26</v>
      </c>
      <c r="D629">
        <v>8.5282</v>
      </c>
      <c r="E629">
        <v>11.73</v>
      </c>
      <c r="F629">
        <v>8.880000000000001</v>
      </c>
      <c r="G629">
        <v>76.09</v>
      </c>
      <c r="H629">
        <v>1.12</v>
      </c>
      <c r="I629">
        <v>7</v>
      </c>
      <c r="J629">
        <v>225.57</v>
      </c>
      <c r="K629">
        <v>55.27</v>
      </c>
      <c r="L629">
        <v>14.25</v>
      </c>
      <c r="M629">
        <v>5</v>
      </c>
      <c r="N629">
        <v>51.04</v>
      </c>
      <c r="O629">
        <v>28054.03</v>
      </c>
      <c r="P629">
        <v>103.25</v>
      </c>
      <c r="Q629">
        <v>453.17</v>
      </c>
      <c r="R629">
        <v>35.62</v>
      </c>
      <c r="S629">
        <v>28.65</v>
      </c>
      <c r="T629">
        <v>2778.88</v>
      </c>
      <c r="U629">
        <v>0.8</v>
      </c>
      <c r="V629">
        <v>0.92</v>
      </c>
      <c r="W629">
        <v>0.09</v>
      </c>
      <c r="X629">
        <v>0.16</v>
      </c>
      <c r="Y629">
        <v>1</v>
      </c>
      <c r="Z629">
        <v>10</v>
      </c>
    </row>
    <row r="630" spans="1:26">
      <c r="A630">
        <v>54</v>
      </c>
      <c r="B630">
        <v>105</v>
      </c>
      <c r="C630" t="s">
        <v>26</v>
      </c>
      <c r="D630">
        <v>8.538500000000001</v>
      </c>
      <c r="E630">
        <v>11.71</v>
      </c>
      <c r="F630">
        <v>8.859999999999999</v>
      </c>
      <c r="G630">
        <v>75.97</v>
      </c>
      <c r="H630">
        <v>1.14</v>
      </c>
      <c r="I630">
        <v>7</v>
      </c>
      <c r="J630">
        <v>225.99</v>
      </c>
      <c r="K630">
        <v>55.27</v>
      </c>
      <c r="L630">
        <v>14.5</v>
      </c>
      <c r="M630">
        <v>5</v>
      </c>
      <c r="N630">
        <v>51.21</v>
      </c>
      <c r="O630">
        <v>28105.73</v>
      </c>
      <c r="P630">
        <v>101.96</v>
      </c>
      <c r="Q630">
        <v>453.18</v>
      </c>
      <c r="R630">
        <v>35.22</v>
      </c>
      <c r="S630">
        <v>28.65</v>
      </c>
      <c r="T630">
        <v>2577.63</v>
      </c>
      <c r="U630">
        <v>0.8100000000000001</v>
      </c>
      <c r="V630">
        <v>0.92</v>
      </c>
      <c r="W630">
        <v>0.09</v>
      </c>
      <c r="X630">
        <v>0.14</v>
      </c>
      <c r="Y630">
        <v>1</v>
      </c>
      <c r="Z630">
        <v>10</v>
      </c>
    </row>
    <row r="631" spans="1:26">
      <c r="A631">
        <v>55</v>
      </c>
      <c r="B631">
        <v>105</v>
      </c>
      <c r="C631" t="s">
        <v>26</v>
      </c>
      <c r="D631">
        <v>8.559799999999999</v>
      </c>
      <c r="E631">
        <v>11.68</v>
      </c>
      <c r="F631">
        <v>8.869999999999999</v>
      </c>
      <c r="G631">
        <v>88.73999999999999</v>
      </c>
      <c r="H631">
        <v>1.16</v>
      </c>
      <c r="I631">
        <v>6</v>
      </c>
      <c r="J631">
        <v>226.41</v>
      </c>
      <c r="K631">
        <v>55.27</v>
      </c>
      <c r="L631">
        <v>14.75</v>
      </c>
      <c r="M631">
        <v>4</v>
      </c>
      <c r="N631">
        <v>51.38</v>
      </c>
      <c r="O631">
        <v>28157.49</v>
      </c>
      <c r="P631">
        <v>101.67</v>
      </c>
      <c r="Q631">
        <v>453.19</v>
      </c>
      <c r="R631">
        <v>35.72</v>
      </c>
      <c r="S631">
        <v>28.65</v>
      </c>
      <c r="T631">
        <v>2837.04</v>
      </c>
      <c r="U631">
        <v>0.8</v>
      </c>
      <c r="V631">
        <v>0.92</v>
      </c>
      <c r="W631">
        <v>0.09</v>
      </c>
      <c r="X631">
        <v>0.15</v>
      </c>
      <c r="Y631">
        <v>1</v>
      </c>
      <c r="Z631">
        <v>10</v>
      </c>
    </row>
    <row r="632" spans="1:26">
      <c r="A632">
        <v>56</v>
      </c>
      <c r="B632">
        <v>105</v>
      </c>
      <c r="C632" t="s">
        <v>26</v>
      </c>
      <c r="D632">
        <v>8.5731</v>
      </c>
      <c r="E632">
        <v>11.66</v>
      </c>
      <c r="F632">
        <v>8.859999999999999</v>
      </c>
      <c r="G632">
        <v>88.56</v>
      </c>
      <c r="H632">
        <v>1.18</v>
      </c>
      <c r="I632">
        <v>6</v>
      </c>
      <c r="J632">
        <v>226.83</v>
      </c>
      <c r="K632">
        <v>55.27</v>
      </c>
      <c r="L632">
        <v>15</v>
      </c>
      <c r="M632">
        <v>4</v>
      </c>
      <c r="N632">
        <v>51.55</v>
      </c>
      <c r="O632">
        <v>28209.31</v>
      </c>
      <c r="P632">
        <v>101.62</v>
      </c>
      <c r="Q632">
        <v>453.17</v>
      </c>
      <c r="R632">
        <v>35.01</v>
      </c>
      <c r="S632">
        <v>28.65</v>
      </c>
      <c r="T632">
        <v>2478.69</v>
      </c>
      <c r="U632">
        <v>0.82</v>
      </c>
      <c r="V632">
        <v>0.92</v>
      </c>
      <c r="W632">
        <v>0.09</v>
      </c>
      <c r="X632">
        <v>0.14</v>
      </c>
      <c r="Y632">
        <v>1</v>
      </c>
      <c r="Z632">
        <v>10</v>
      </c>
    </row>
    <row r="633" spans="1:26">
      <c r="A633">
        <v>57</v>
      </c>
      <c r="B633">
        <v>105</v>
      </c>
      <c r="C633" t="s">
        <v>26</v>
      </c>
      <c r="D633">
        <v>8.571</v>
      </c>
      <c r="E633">
        <v>11.67</v>
      </c>
      <c r="F633">
        <v>8.859999999999999</v>
      </c>
      <c r="G633">
        <v>88.59</v>
      </c>
      <c r="H633">
        <v>1.19</v>
      </c>
      <c r="I633">
        <v>6</v>
      </c>
      <c r="J633">
        <v>227.25</v>
      </c>
      <c r="K633">
        <v>55.27</v>
      </c>
      <c r="L633">
        <v>15.25</v>
      </c>
      <c r="M633">
        <v>4</v>
      </c>
      <c r="N633">
        <v>51.72</v>
      </c>
      <c r="O633">
        <v>28261.2</v>
      </c>
      <c r="P633">
        <v>100.84</v>
      </c>
      <c r="Q633">
        <v>453.18</v>
      </c>
      <c r="R633">
        <v>35.15</v>
      </c>
      <c r="S633">
        <v>28.65</v>
      </c>
      <c r="T633">
        <v>2548.82</v>
      </c>
      <c r="U633">
        <v>0.82</v>
      </c>
      <c r="V633">
        <v>0.92</v>
      </c>
      <c r="W633">
        <v>0.09</v>
      </c>
      <c r="X633">
        <v>0.14</v>
      </c>
      <c r="Y633">
        <v>1</v>
      </c>
      <c r="Z633">
        <v>10</v>
      </c>
    </row>
    <row r="634" spans="1:26">
      <c r="A634">
        <v>58</v>
      </c>
      <c r="B634">
        <v>105</v>
      </c>
      <c r="C634" t="s">
        <v>26</v>
      </c>
      <c r="D634">
        <v>8.5678</v>
      </c>
      <c r="E634">
        <v>11.67</v>
      </c>
      <c r="F634">
        <v>8.859999999999999</v>
      </c>
      <c r="G634">
        <v>88.64</v>
      </c>
      <c r="H634">
        <v>1.21</v>
      </c>
      <c r="I634">
        <v>6</v>
      </c>
      <c r="J634">
        <v>227.67</v>
      </c>
      <c r="K634">
        <v>55.27</v>
      </c>
      <c r="L634">
        <v>15.5</v>
      </c>
      <c r="M634">
        <v>4</v>
      </c>
      <c r="N634">
        <v>51.9</v>
      </c>
      <c r="O634">
        <v>28313.14</v>
      </c>
      <c r="P634">
        <v>100.57</v>
      </c>
      <c r="Q634">
        <v>453.19</v>
      </c>
      <c r="R634">
        <v>35.29</v>
      </c>
      <c r="S634">
        <v>28.65</v>
      </c>
      <c r="T634">
        <v>2617.78</v>
      </c>
      <c r="U634">
        <v>0.8100000000000001</v>
      </c>
      <c r="V634">
        <v>0.92</v>
      </c>
      <c r="W634">
        <v>0.09</v>
      </c>
      <c r="X634">
        <v>0.14</v>
      </c>
      <c r="Y634">
        <v>1</v>
      </c>
      <c r="Z634">
        <v>10</v>
      </c>
    </row>
    <row r="635" spans="1:26">
      <c r="A635">
        <v>59</v>
      </c>
      <c r="B635">
        <v>105</v>
      </c>
      <c r="C635" t="s">
        <v>26</v>
      </c>
      <c r="D635">
        <v>8.5657</v>
      </c>
      <c r="E635">
        <v>11.67</v>
      </c>
      <c r="F635">
        <v>8.869999999999999</v>
      </c>
      <c r="G635">
        <v>88.66</v>
      </c>
      <c r="H635">
        <v>1.23</v>
      </c>
      <c r="I635">
        <v>6</v>
      </c>
      <c r="J635">
        <v>228.09</v>
      </c>
      <c r="K635">
        <v>55.27</v>
      </c>
      <c r="L635">
        <v>15.75</v>
      </c>
      <c r="M635">
        <v>3</v>
      </c>
      <c r="N635">
        <v>52.07</v>
      </c>
      <c r="O635">
        <v>28365.14</v>
      </c>
      <c r="P635">
        <v>100.06</v>
      </c>
      <c r="Q635">
        <v>453.17</v>
      </c>
      <c r="R635">
        <v>35.35</v>
      </c>
      <c r="S635">
        <v>28.65</v>
      </c>
      <c r="T635">
        <v>2649.28</v>
      </c>
      <c r="U635">
        <v>0.8100000000000001</v>
      </c>
      <c r="V635">
        <v>0.92</v>
      </c>
      <c r="W635">
        <v>0.09</v>
      </c>
      <c r="X635">
        <v>0.15</v>
      </c>
      <c r="Y635">
        <v>1</v>
      </c>
      <c r="Z635">
        <v>10</v>
      </c>
    </row>
    <row r="636" spans="1:26">
      <c r="A636">
        <v>60</v>
      </c>
      <c r="B636">
        <v>105</v>
      </c>
      <c r="C636" t="s">
        <v>26</v>
      </c>
      <c r="D636">
        <v>8.571400000000001</v>
      </c>
      <c r="E636">
        <v>11.67</v>
      </c>
      <c r="F636">
        <v>8.859999999999999</v>
      </c>
      <c r="G636">
        <v>88.59</v>
      </c>
      <c r="H636">
        <v>1.24</v>
      </c>
      <c r="I636">
        <v>6</v>
      </c>
      <c r="J636">
        <v>228.51</v>
      </c>
      <c r="K636">
        <v>55.27</v>
      </c>
      <c r="L636">
        <v>16</v>
      </c>
      <c r="M636">
        <v>2</v>
      </c>
      <c r="N636">
        <v>52.24</v>
      </c>
      <c r="O636">
        <v>28417.2</v>
      </c>
      <c r="P636">
        <v>99.83</v>
      </c>
      <c r="Q636">
        <v>453.17</v>
      </c>
      <c r="R636">
        <v>35.05</v>
      </c>
      <c r="S636">
        <v>28.65</v>
      </c>
      <c r="T636">
        <v>2498.84</v>
      </c>
      <c r="U636">
        <v>0.82</v>
      </c>
      <c r="V636">
        <v>0.92</v>
      </c>
      <c r="W636">
        <v>0.09</v>
      </c>
      <c r="X636">
        <v>0.14</v>
      </c>
      <c r="Y636">
        <v>1</v>
      </c>
      <c r="Z636">
        <v>10</v>
      </c>
    </row>
    <row r="637" spans="1:26">
      <c r="A637">
        <v>61</v>
      </c>
      <c r="B637">
        <v>105</v>
      </c>
      <c r="C637" t="s">
        <v>26</v>
      </c>
      <c r="D637">
        <v>8.573499999999999</v>
      </c>
      <c r="E637">
        <v>11.66</v>
      </c>
      <c r="F637">
        <v>8.859999999999999</v>
      </c>
      <c r="G637">
        <v>88.56</v>
      </c>
      <c r="H637">
        <v>1.26</v>
      </c>
      <c r="I637">
        <v>6</v>
      </c>
      <c r="J637">
        <v>228.93</v>
      </c>
      <c r="K637">
        <v>55.27</v>
      </c>
      <c r="L637">
        <v>16.25</v>
      </c>
      <c r="M637">
        <v>1</v>
      </c>
      <c r="N637">
        <v>52.41</v>
      </c>
      <c r="O637">
        <v>28469.32</v>
      </c>
      <c r="P637">
        <v>99.59</v>
      </c>
      <c r="Q637">
        <v>453.17</v>
      </c>
      <c r="R637">
        <v>34.88</v>
      </c>
      <c r="S637">
        <v>28.65</v>
      </c>
      <c r="T637">
        <v>2415.47</v>
      </c>
      <c r="U637">
        <v>0.82</v>
      </c>
      <c r="V637">
        <v>0.92</v>
      </c>
      <c r="W637">
        <v>0.09</v>
      </c>
      <c r="X637">
        <v>0.14</v>
      </c>
      <c r="Y637">
        <v>1</v>
      </c>
      <c r="Z637">
        <v>10</v>
      </c>
    </row>
    <row r="638" spans="1:26">
      <c r="A638">
        <v>62</v>
      </c>
      <c r="B638">
        <v>105</v>
      </c>
      <c r="C638" t="s">
        <v>26</v>
      </c>
      <c r="D638">
        <v>8.573499999999999</v>
      </c>
      <c r="E638">
        <v>11.66</v>
      </c>
      <c r="F638">
        <v>8.859999999999999</v>
      </c>
      <c r="G638">
        <v>88.56</v>
      </c>
      <c r="H638">
        <v>1.28</v>
      </c>
      <c r="I638">
        <v>6</v>
      </c>
      <c r="J638">
        <v>229.36</v>
      </c>
      <c r="K638">
        <v>55.27</v>
      </c>
      <c r="L638">
        <v>16.5</v>
      </c>
      <c r="M638">
        <v>1</v>
      </c>
      <c r="N638">
        <v>52.58</v>
      </c>
      <c r="O638">
        <v>28521.51</v>
      </c>
      <c r="P638">
        <v>99.47</v>
      </c>
      <c r="Q638">
        <v>453.17</v>
      </c>
      <c r="R638">
        <v>34.92</v>
      </c>
      <c r="S638">
        <v>28.65</v>
      </c>
      <c r="T638">
        <v>2437.36</v>
      </c>
      <c r="U638">
        <v>0.82</v>
      </c>
      <c r="V638">
        <v>0.92</v>
      </c>
      <c r="W638">
        <v>0.09</v>
      </c>
      <c r="X638">
        <v>0.14</v>
      </c>
      <c r="Y638">
        <v>1</v>
      </c>
      <c r="Z638">
        <v>10</v>
      </c>
    </row>
    <row r="639" spans="1:26">
      <c r="A639">
        <v>63</v>
      </c>
      <c r="B639">
        <v>105</v>
      </c>
      <c r="C639" t="s">
        <v>26</v>
      </c>
      <c r="D639">
        <v>8.5722</v>
      </c>
      <c r="E639">
        <v>11.67</v>
      </c>
      <c r="F639">
        <v>8.859999999999999</v>
      </c>
      <c r="G639">
        <v>88.58</v>
      </c>
      <c r="H639">
        <v>1.3</v>
      </c>
      <c r="I639">
        <v>6</v>
      </c>
      <c r="J639">
        <v>229.78</v>
      </c>
      <c r="K639">
        <v>55.27</v>
      </c>
      <c r="L639">
        <v>16.75</v>
      </c>
      <c r="M639">
        <v>0</v>
      </c>
      <c r="N639">
        <v>52.76</v>
      </c>
      <c r="O639">
        <v>28573.75</v>
      </c>
      <c r="P639">
        <v>99.63</v>
      </c>
      <c r="Q639">
        <v>453.17</v>
      </c>
      <c r="R639">
        <v>34.94</v>
      </c>
      <c r="S639">
        <v>28.65</v>
      </c>
      <c r="T639">
        <v>2443.76</v>
      </c>
      <c r="U639">
        <v>0.82</v>
      </c>
      <c r="V639">
        <v>0.92</v>
      </c>
      <c r="W639">
        <v>0.09</v>
      </c>
      <c r="X639">
        <v>0.14</v>
      </c>
      <c r="Y639">
        <v>1</v>
      </c>
      <c r="Z639">
        <v>10</v>
      </c>
    </row>
    <row r="640" spans="1:26">
      <c r="A640">
        <v>0</v>
      </c>
      <c r="B640">
        <v>60</v>
      </c>
      <c r="C640" t="s">
        <v>26</v>
      </c>
      <c r="D640">
        <v>6.5102</v>
      </c>
      <c r="E640">
        <v>15.36</v>
      </c>
      <c r="F640">
        <v>11.11</v>
      </c>
      <c r="G640">
        <v>8.029999999999999</v>
      </c>
      <c r="H640">
        <v>0.14</v>
      </c>
      <c r="I640">
        <v>83</v>
      </c>
      <c r="J640">
        <v>124.63</v>
      </c>
      <c r="K640">
        <v>45</v>
      </c>
      <c r="L640">
        <v>1</v>
      </c>
      <c r="M640">
        <v>81</v>
      </c>
      <c r="N640">
        <v>18.64</v>
      </c>
      <c r="O640">
        <v>15605.44</v>
      </c>
      <c r="P640">
        <v>113.58</v>
      </c>
      <c r="Q640">
        <v>453.34</v>
      </c>
      <c r="R640">
        <v>108.4</v>
      </c>
      <c r="S640">
        <v>28.65</v>
      </c>
      <c r="T640">
        <v>38790.14</v>
      </c>
      <c r="U640">
        <v>0.26</v>
      </c>
      <c r="V640">
        <v>0.73</v>
      </c>
      <c r="W640">
        <v>0.21</v>
      </c>
      <c r="X640">
        <v>2.38</v>
      </c>
      <c r="Y640">
        <v>1</v>
      </c>
      <c r="Z640">
        <v>10</v>
      </c>
    </row>
    <row r="641" spans="1:26">
      <c r="A641">
        <v>1</v>
      </c>
      <c r="B641">
        <v>60</v>
      </c>
      <c r="C641" t="s">
        <v>26</v>
      </c>
      <c r="D641">
        <v>7.0096</v>
      </c>
      <c r="E641">
        <v>14.27</v>
      </c>
      <c r="F641">
        <v>10.52</v>
      </c>
      <c r="G641">
        <v>10.02</v>
      </c>
      <c r="H641">
        <v>0.18</v>
      </c>
      <c r="I641">
        <v>63</v>
      </c>
      <c r="J641">
        <v>124.96</v>
      </c>
      <c r="K641">
        <v>45</v>
      </c>
      <c r="L641">
        <v>1.25</v>
      </c>
      <c r="M641">
        <v>61</v>
      </c>
      <c r="N641">
        <v>18.71</v>
      </c>
      <c r="O641">
        <v>15645.96</v>
      </c>
      <c r="P641">
        <v>106.73</v>
      </c>
      <c r="Q641">
        <v>453.27</v>
      </c>
      <c r="R641">
        <v>89.56</v>
      </c>
      <c r="S641">
        <v>28.65</v>
      </c>
      <c r="T641">
        <v>29471.62</v>
      </c>
      <c r="U641">
        <v>0.32</v>
      </c>
      <c r="V641">
        <v>0.77</v>
      </c>
      <c r="W641">
        <v>0.18</v>
      </c>
      <c r="X641">
        <v>1.8</v>
      </c>
      <c r="Y641">
        <v>1</v>
      </c>
      <c r="Z641">
        <v>10</v>
      </c>
    </row>
    <row r="642" spans="1:26">
      <c r="A642">
        <v>2</v>
      </c>
      <c r="B642">
        <v>60</v>
      </c>
      <c r="C642" t="s">
        <v>26</v>
      </c>
      <c r="D642">
        <v>7.3974</v>
      </c>
      <c r="E642">
        <v>13.52</v>
      </c>
      <c r="F642">
        <v>10.11</v>
      </c>
      <c r="G642">
        <v>12.13</v>
      </c>
      <c r="H642">
        <v>0.21</v>
      </c>
      <c r="I642">
        <v>50</v>
      </c>
      <c r="J642">
        <v>125.29</v>
      </c>
      <c r="K642">
        <v>45</v>
      </c>
      <c r="L642">
        <v>1.5</v>
      </c>
      <c r="M642">
        <v>48</v>
      </c>
      <c r="N642">
        <v>18.79</v>
      </c>
      <c r="O642">
        <v>15686.51</v>
      </c>
      <c r="P642">
        <v>101.76</v>
      </c>
      <c r="Q642">
        <v>453.24</v>
      </c>
      <c r="R642">
        <v>75.78</v>
      </c>
      <c r="S642">
        <v>28.65</v>
      </c>
      <c r="T642">
        <v>22645.03</v>
      </c>
      <c r="U642">
        <v>0.38</v>
      </c>
      <c r="V642">
        <v>0.8</v>
      </c>
      <c r="W642">
        <v>0.16</v>
      </c>
      <c r="X642">
        <v>1.39</v>
      </c>
      <c r="Y642">
        <v>1</v>
      </c>
      <c r="Z642">
        <v>10</v>
      </c>
    </row>
    <row r="643" spans="1:26">
      <c r="A643">
        <v>3</v>
      </c>
      <c r="B643">
        <v>60</v>
      </c>
      <c r="C643" t="s">
        <v>26</v>
      </c>
      <c r="D643">
        <v>7.635</v>
      </c>
      <c r="E643">
        <v>13.1</v>
      </c>
      <c r="F643">
        <v>9.890000000000001</v>
      </c>
      <c r="G643">
        <v>14.13</v>
      </c>
      <c r="H643">
        <v>0.25</v>
      </c>
      <c r="I643">
        <v>42</v>
      </c>
      <c r="J643">
        <v>125.62</v>
      </c>
      <c r="K643">
        <v>45</v>
      </c>
      <c r="L643">
        <v>1.75</v>
      </c>
      <c r="M643">
        <v>40</v>
      </c>
      <c r="N643">
        <v>18.87</v>
      </c>
      <c r="O643">
        <v>15727.09</v>
      </c>
      <c r="P643">
        <v>98.76000000000001</v>
      </c>
      <c r="Q643">
        <v>453.28</v>
      </c>
      <c r="R643">
        <v>68.78</v>
      </c>
      <c r="S643">
        <v>28.65</v>
      </c>
      <c r="T643">
        <v>19187</v>
      </c>
      <c r="U643">
        <v>0.42</v>
      </c>
      <c r="V643">
        <v>0.82</v>
      </c>
      <c r="W643">
        <v>0.15</v>
      </c>
      <c r="X643">
        <v>1.17</v>
      </c>
      <c r="Y643">
        <v>1</v>
      </c>
      <c r="Z643">
        <v>10</v>
      </c>
    </row>
    <row r="644" spans="1:26">
      <c r="A644">
        <v>4</v>
      </c>
      <c r="B644">
        <v>60</v>
      </c>
      <c r="C644" t="s">
        <v>26</v>
      </c>
      <c r="D644">
        <v>7.8305</v>
      </c>
      <c r="E644">
        <v>12.77</v>
      </c>
      <c r="F644">
        <v>9.720000000000001</v>
      </c>
      <c r="G644">
        <v>16.2</v>
      </c>
      <c r="H644">
        <v>0.28</v>
      </c>
      <c r="I644">
        <v>36</v>
      </c>
      <c r="J644">
        <v>125.95</v>
      </c>
      <c r="K644">
        <v>45</v>
      </c>
      <c r="L644">
        <v>2</v>
      </c>
      <c r="M644">
        <v>34</v>
      </c>
      <c r="N644">
        <v>18.95</v>
      </c>
      <c r="O644">
        <v>15767.7</v>
      </c>
      <c r="P644">
        <v>96.23</v>
      </c>
      <c r="Q644">
        <v>453.21</v>
      </c>
      <c r="R644">
        <v>63.09</v>
      </c>
      <c r="S644">
        <v>28.65</v>
      </c>
      <c r="T644">
        <v>16370.09</v>
      </c>
      <c r="U644">
        <v>0.45</v>
      </c>
      <c r="V644">
        <v>0.84</v>
      </c>
      <c r="W644">
        <v>0.14</v>
      </c>
      <c r="X644">
        <v>1</v>
      </c>
      <c r="Y644">
        <v>1</v>
      </c>
      <c r="Z644">
        <v>10</v>
      </c>
    </row>
    <row r="645" spans="1:26">
      <c r="A645">
        <v>5</v>
      </c>
      <c r="B645">
        <v>60</v>
      </c>
      <c r="C645" t="s">
        <v>26</v>
      </c>
      <c r="D645">
        <v>8.011900000000001</v>
      </c>
      <c r="E645">
        <v>12.48</v>
      </c>
      <c r="F645">
        <v>9.56</v>
      </c>
      <c r="G645">
        <v>18.5</v>
      </c>
      <c r="H645">
        <v>0.31</v>
      </c>
      <c r="I645">
        <v>31</v>
      </c>
      <c r="J645">
        <v>126.28</v>
      </c>
      <c r="K645">
        <v>45</v>
      </c>
      <c r="L645">
        <v>2.25</v>
      </c>
      <c r="M645">
        <v>29</v>
      </c>
      <c r="N645">
        <v>19.03</v>
      </c>
      <c r="O645">
        <v>15808.34</v>
      </c>
      <c r="P645">
        <v>93.84</v>
      </c>
      <c r="Q645">
        <v>453.17</v>
      </c>
      <c r="R645">
        <v>57.81</v>
      </c>
      <c r="S645">
        <v>28.65</v>
      </c>
      <c r="T645">
        <v>13752.81</v>
      </c>
      <c r="U645">
        <v>0.5</v>
      </c>
      <c r="V645">
        <v>0.85</v>
      </c>
      <c r="W645">
        <v>0.13</v>
      </c>
      <c r="X645">
        <v>0.84</v>
      </c>
      <c r="Y645">
        <v>1</v>
      </c>
      <c r="Z645">
        <v>10</v>
      </c>
    </row>
    <row r="646" spans="1:26">
      <c r="A646">
        <v>6</v>
      </c>
      <c r="B646">
        <v>60</v>
      </c>
      <c r="C646" t="s">
        <v>26</v>
      </c>
      <c r="D646">
        <v>8.2395</v>
      </c>
      <c r="E646">
        <v>12.14</v>
      </c>
      <c r="F646">
        <v>9.31</v>
      </c>
      <c r="G646">
        <v>20.7</v>
      </c>
      <c r="H646">
        <v>0.35</v>
      </c>
      <c r="I646">
        <v>27</v>
      </c>
      <c r="J646">
        <v>126.61</v>
      </c>
      <c r="K646">
        <v>45</v>
      </c>
      <c r="L646">
        <v>2.5</v>
      </c>
      <c r="M646">
        <v>25</v>
      </c>
      <c r="N646">
        <v>19.11</v>
      </c>
      <c r="O646">
        <v>15849</v>
      </c>
      <c r="P646">
        <v>90.44</v>
      </c>
      <c r="Q646">
        <v>453.2</v>
      </c>
      <c r="R646">
        <v>49.7</v>
      </c>
      <c r="S646">
        <v>28.65</v>
      </c>
      <c r="T646">
        <v>9722.280000000001</v>
      </c>
      <c r="U646">
        <v>0.58</v>
      </c>
      <c r="V646">
        <v>0.87</v>
      </c>
      <c r="W646">
        <v>0.12</v>
      </c>
      <c r="X646">
        <v>0.59</v>
      </c>
      <c r="Y646">
        <v>1</v>
      </c>
      <c r="Z646">
        <v>10</v>
      </c>
    </row>
    <row r="647" spans="1:26">
      <c r="A647">
        <v>7</v>
      </c>
      <c r="B647">
        <v>60</v>
      </c>
      <c r="C647" t="s">
        <v>26</v>
      </c>
      <c r="D647">
        <v>8.194699999999999</v>
      </c>
      <c r="E647">
        <v>12.2</v>
      </c>
      <c r="F647">
        <v>9.43</v>
      </c>
      <c r="G647">
        <v>22.64</v>
      </c>
      <c r="H647">
        <v>0.38</v>
      </c>
      <c r="I647">
        <v>25</v>
      </c>
      <c r="J647">
        <v>126.94</v>
      </c>
      <c r="K647">
        <v>45</v>
      </c>
      <c r="L647">
        <v>2.75</v>
      </c>
      <c r="M647">
        <v>23</v>
      </c>
      <c r="N647">
        <v>19.19</v>
      </c>
      <c r="O647">
        <v>15889.69</v>
      </c>
      <c r="P647">
        <v>91.27</v>
      </c>
      <c r="Q647">
        <v>453.22</v>
      </c>
      <c r="R647">
        <v>54</v>
      </c>
      <c r="S647">
        <v>28.65</v>
      </c>
      <c r="T647">
        <v>11877.59</v>
      </c>
      <c r="U647">
        <v>0.53</v>
      </c>
      <c r="V647">
        <v>0.86</v>
      </c>
      <c r="W647">
        <v>0.12</v>
      </c>
      <c r="X647">
        <v>0.71</v>
      </c>
      <c r="Y647">
        <v>1</v>
      </c>
      <c r="Z647">
        <v>10</v>
      </c>
    </row>
    <row r="648" spans="1:26">
      <c r="A648">
        <v>8</v>
      </c>
      <c r="B648">
        <v>60</v>
      </c>
      <c r="C648" t="s">
        <v>26</v>
      </c>
      <c r="D648">
        <v>8.265599999999999</v>
      </c>
      <c r="E648">
        <v>12.1</v>
      </c>
      <c r="F648">
        <v>9.380000000000001</v>
      </c>
      <c r="G648">
        <v>24.47</v>
      </c>
      <c r="H648">
        <v>0.42</v>
      </c>
      <c r="I648">
        <v>23</v>
      </c>
      <c r="J648">
        <v>127.27</v>
      </c>
      <c r="K648">
        <v>45</v>
      </c>
      <c r="L648">
        <v>3</v>
      </c>
      <c r="M648">
        <v>21</v>
      </c>
      <c r="N648">
        <v>19.27</v>
      </c>
      <c r="O648">
        <v>15930.42</v>
      </c>
      <c r="P648">
        <v>90.05</v>
      </c>
      <c r="Q648">
        <v>453.2</v>
      </c>
      <c r="R648">
        <v>52.14</v>
      </c>
      <c r="S648">
        <v>28.65</v>
      </c>
      <c r="T648">
        <v>10961.58</v>
      </c>
      <c r="U648">
        <v>0.55</v>
      </c>
      <c r="V648">
        <v>0.87</v>
      </c>
      <c r="W648">
        <v>0.12</v>
      </c>
      <c r="X648">
        <v>0.66</v>
      </c>
      <c r="Y648">
        <v>1</v>
      </c>
      <c r="Z648">
        <v>10</v>
      </c>
    </row>
    <row r="649" spans="1:26">
      <c r="A649">
        <v>9</v>
      </c>
      <c r="B649">
        <v>60</v>
      </c>
      <c r="C649" t="s">
        <v>26</v>
      </c>
      <c r="D649">
        <v>8.3538</v>
      </c>
      <c r="E649">
        <v>11.97</v>
      </c>
      <c r="F649">
        <v>9.300000000000001</v>
      </c>
      <c r="G649">
        <v>26.58</v>
      </c>
      <c r="H649">
        <v>0.45</v>
      </c>
      <c r="I649">
        <v>21</v>
      </c>
      <c r="J649">
        <v>127.6</v>
      </c>
      <c r="K649">
        <v>45</v>
      </c>
      <c r="L649">
        <v>3.25</v>
      </c>
      <c r="M649">
        <v>19</v>
      </c>
      <c r="N649">
        <v>19.35</v>
      </c>
      <c r="O649">
        <v>15971.17</v>
      </c>
      <c r="P649">
        <v>88.25</v>
      </c>
      <c r="Q649">
        <v>453.21</v>
      </c>
      <c r="R649">
        <v>49.61</v>
      </c>
      <c r="S649">
        <v>28.65</v>
      </c>
      <c r="T649">
        <v>9707.23</v>
      </c>
      <c r="U649">
        <v>0.58</v>
      </c>
      <c r="V649">
        <v>0.87</v>
      </c>
      <c r="W649">
        <v>0.11</v>
      </c>
      <c r="X649">
        <v>0.58</v>
      </c>
      <c r="Y649">
        <v>1</v>
      </c>
      <c r="Z649">
        <v>10</v>
      </c>
    </row>
    <row r="650" spans="1:26">
      <c r="A650">
        <v>10</v>
      </c>
      <c r="B650">
        <v>60</v>
      </c>
      <c r="C650" t="s">
        <v>26</v>
      </c>
      <c r="D650">
        <v>8.4382</v>
      </c>
      <c r="E650">
        <v>11.85</v>
      </c>
      <c r="F650">
        <v>9.23</v>
      </c>
      <c r="G650">
        <v>29.16</v>
      </c>
      <c r="H650">
        <v>0.48</v>
      </c>
      <c r="I650">
        <v>19</v>
      </c>
      <c r="J650">
        <v>127.93</v>
      </c>
      <c r="K650">
        <v>45</v>
      </c>
      <c r="L650">
        <v>3.5</v>
      </c>
      <c r="M650">
        <v>17</v>
      </c>
      <c r="N650">
        <v>19.43</v>
      </c>
      <c r="O650">
        <v>16011.95</v>
      </c>
      <c r="P650">
        <v>86.97</v>
      </c>
      <c r="Q650">
        <v>453.17</v>
      </c>
      <c r="R650">
        <v>47.37</v>
      </c>
      <c r="S650">
        <v>28.65</v>
      </c>
      <c r="T650">
        <v>8592.940000000001</v>
      </c>
      <c r="U650">
        <v>0.6</v>
      </c>
      <c r="V650">
        <v>0.88</v>
      </c>
      <c r="W650">
        <v>0.11</v>
      </c>
      <c r="X650">
        <v>0.51</v>
      </c>
      <c r="Y650">
        <v>1</v>
      </c>
      <c r="Z650">
        <v>10</v>
      </c>
    </row>
    <row r="651" spans="1:26">
      <c r="A651">
        <v>11</v>
      </c>
      <c r="B651">
        <v>60</v>
      </c>
      <c r="C651" t="s">
        <v>26</v>
      </c>
      <c r="D651">
        <v>8.464399999999999</v>
      </c>
      <c r="E651">
        <v>11.81</v>
      </c>
      <c r="F651">
        <v>9.220000000000001</v>
      </c>
      <c r="G651">
        <v>30.74</v>
      </c>
      <c r="H651">
        <v>0.52</v>
      </c>
      <c r="I651">
        <v>18</v>
      </c>
      <c r="J651">
        <v>128.26</v>
      </c>
      <c r="K651">
        <v>45</v>
      </c>
      <c r="L651">
        <v>3.75</v>
      </c>
      <c r="M651">
        <v>16</v>
      </c>
      <c r="N651">
        <v>19.51</v>
      </c>
      <c r="O651">
        <v>16052.76</v>
      </c>
      <c r="P651">
        <v>85.93000000000001</v>
      </c>
      <c r="Q651">
        <v>453.2</v>
      </c>
      <c r="R651">
        <v>47.01</v>
      </c>
      <c r="S651">
        <v>28.65</v>
      </c>
      <c r="T651">
        <v>8419.16</v>
      </c>
      <c r="U651">
        <v>0.61</v>
      </c>
      <c r="V651">
        <v>0.88</v>
      </c>
      <c r="W651">
        <v>0.11</v>
      </c>
      <c r="X651">
        <v>0.5</v>
      </c>
      <c r="Y651">
        <v>1</v>
      </c>
      <c r="Z651">
        <v>10</v>
      </c>
    </row>
    <row r="652" spans="1:26">
      <c r="A652">
        <v>12</v>
      </c>
      <c r="B652">
        <v>60</v>
      </c>
      <c r="C652" t="s">
        <v>26</v>
      </c>
      <c r="D652">
        <v>8.5185</v>
      </c>
      <c r="E652">
        <v>11.74</v>
      </c>
      <c r="F652">
        <v>9.17</v>
      </c>
      <c r="G652">
        <v>32.37</v>
      </c>
      <c r="H652">
        <v>0.55</v>
      </c>
      <c r="I652">
        <v>17</v>
      </c>
      <c r="J652">
        <v>128.59</v>
      </c>
      <c r="K652">
        <v>45</v>
      </c>
      <c r="L652">
        <v>4</v>
      </c>
      <c r="M652">
        <v>15</v>
      </c>
      <c r="N652">
        <v>19.59</v>
      </c>
      <c r="O652">
        <v>16093.6</v>
      </c>
      <c r="P652">
        <v>84.68000000000001</v>
      </c>
      <c r="Q652">
        <v>453.19</v>
      </c>
      <c r="R652">
        <v>45.42</v>
      </c>
      <c r="S652">
        <v>28.65</v>
      </c>
      <c r="T652">
        <v>7628.67</v>
      </c>
      <c r="U652">
        <v>0.63</v>
      </c>
      <c r="V652">
        <v>0.89</v>
      </c>
      <c r="W652">
        <v>0.11</v>
      </c>
      <c r="X652">
        <v>0.45</v>
      </c>
      <c r="Y652">
        <v>1</v>
      </c>
      <c r="Z652">
        <v>10</v>
      </c>
    </row>
    <row r="653" spans="1:26">
      <c r="A653">
        <v>13</v>
      </c>
      <c r="B653">
        <v>60</v>
      </c>
      <c r="C653" t="s">
        <v>26</v>
      </c>
      <c r="D653">
        <v>8.603400000000001</v>
      </c>
      <c r="E653">
        <v>11.62</v>
      </c>
      <c r="F653">
        <v>9.109999999999999</v>
      </c>
      <c r="G653">
        <v>36.43</v>
      </c>
      <c r="H653">
        <v>0.58</v>
      </c>
      <c r="I653">
        <v>15</v>
      </c>
      <c r="J653">
        <v>128.92</v>
      </c>
      <c r="K653">
        <v>45</v>
      </c>
      <c r="L653">
        <v>4.25</v>
      </c>
      <c r="M653">
        <v>13</v>
      </c>
      <c r="N653">
        <v>19.68</v>
      </c>
      <c r="O653">
        <v>16134.46</v>
      </c>
      <c r="P653">
        <v>82.70999999999999</v>
      </c>
      <c r="Q653">
        <v>453.19</v>
      </c>
      <c r="R653">
        <v>43.19</v>
      </c>
      <c r="S653">
        <v>28.65</v>
      </c>
      <c r="T653">
        <v>6522.57</v>
      </c>
      <c r="U653">
        <v>0.66</v>
      </c>
      <c r="V653">
        <v>0.89</v>
      </c>
      <c r="W653">
        <v>0.11</v>
      </c>
      <c r="X653">
        <v>0.39</v>
      </c>
      <c r="Y653">
        <v>1</v>
      </c>
      <c r="Z653">
        <v>10</v>
      </c>
    </row>
    <row r="654" spans="1:26">
      <c r="A654">
        <v>14</v>
      </c>
      <c r="B654">
        <v>60</v>
      </c>
      <c r="C654" t="s">
        <v>26</v>
      </c>
      <c r="D654">
        <v>8.6835</v>
      </c>
      <c r="E654">
        <v>11.52</v>
      </c>
      <c r="F654">
        <v>9.029999999999999</v>
      </c>
      <c r="G654">
        <v>38.68</v>
      </c>
      <c r="H654">
        <v>0.62</v>
      </c>
      <c r="I654">
        <v>14</v>
      </c>
      <c r="J654">
        <v>129.25</v>
      </c>
      <c r="K654">
        <v>45</v>
      </c>
      <c r="L654">
        <v>4.5</v>
      </c>
      <c r="M654">
        <v>12</v>
      </c>
      <c r="N654">
        <v>19.76</v>
      </c>
      <c r="O654">
        <v>16175.36</v>
      </c>
      <c r="P654">
        <v>81.2</v>
      </c>
      <c r="Q654">
        <v>453.21</v>
      </c>
      <c r="R654">
        <v>40.22</v>
      </c>
      <c r="S654">
        <v>28.65</v>
      </c>
      <c r="T654">
        <v>5044.32</v>
      </c>
      <c r="U654">
        <v>0.71</v>
      </c>
      <c r="V654">
        <v>0.9</v>
      </c>
      <c r="W654">
        <v>0.11</v>
      </c>
      <c r="X654">
        <v>0.31</v>
      </c>
      <c r="Y654">
        <v>1</v>
      </c>
      <c r="Z654">
        <v>10</v>
      </c>
    </row>
    <row r="655" spans="1:26">
      <c r="A655">
        <v>15</v>
      </c>
      <c r="B655">
        <v>60</v>
      </c>
      <c r="C655" t="s">
        <v>26</v>
      </c>
      <c r="D655">
        <v>8.585100000000001</v>
      </c>
      <c r="E655">
        <v>11.65</v>
      </c>
      <c r="F655">
        <v>9.16</v>
      </c>
      <c r="G655">
        <v>39.25</v>
      </c>
      <c r="H655">
        <v>0.65</v>
      </c>
      <c r="I655">
        <v>14</v>
      </c>
      <c r="J655">
        <v>129.59</v>
      </c>
      <c r="K655">
        <v>45</v>
      </c>
      <c r="L655">
        <v>4.75</v>
      </c>
      <c r="M655">
        <v>12</v>
      </c>
      <c r="N655">
        <v>19.84</v>
      </c>
      <c r="O655">
        <v>16216.29</v>
      </c>
      <c r="P655">
        <v>81.98999999999999</v>
      </c>
      <c r="Q655">
        <v>453.17</v>
      </c>
      <c r="R655">
        <v>45.24</v>
      </c>
      <c r="S655">
        <v>28.65</v>
      </c>
      <c r="T655">
        <v>7555.74</v>
      </c>
      <c r="U655">
        <v>0.63</v>
      </c>
      <c r="V655">
        <v>0.89</v>
      </c>
      <c r="W655">
        <v>0.1</v>
      </c>
      <c r="X655">
        <v>0.44</v>
      </c>
      <c r="Y655">
        <v>1</v>
      </c>
      <c r="Z655">
        <v>10</v>
      </c>
    </row>
    <row r="656" spans="1:26">
      <c r="A656">
        <v>16</v>
      </c>
      <c r="B656">
        <v>60</v>
      </c>
      <c r="C656" t="s">
        <v>26</v>
      </c>
      <c r="D656">
        <v>8.668200000000001</v>
      </c>
      <c r="E656">
        <v>11.54</v>
      </c>
      <c r="F656">
        <v>9.07</v>
      </c>
      <c r="G656">
        <v>41.87</v>
      </c>
      <c r="H656">
        <v>0.68</v>
      </c>
      <c r="I656">
        <v>13</v>
      </c>
      <c r="J656">
        <v>129.92</v>
      </c>
      <c r="K656">
        <v>45</v>
      </c>
      <c r="L656">
        <v>5</v>
      </c>
      <c r="M656">
        <v>11</v>
      </c>
      <c r="N656">
        <v>19.92</v>
      </c>
      <c r="O656">
        <v>16257.24</v>
      </c>
      <c r="P656">
        <v>80.31999999999999</v>
      </c>
      <c r="Q656">
        <v>453.24</v>
      </c>
      <c r="R656">
        <v>42.09</v>
      </c>
      <c r="S656">
        <v>28.65</v>
      </c>
      <c r="T656">
        <v>5983</v>
      </c>
      <c r="U656">
        <v>0.68</v>
      </c>
      <c r="V656">
        <v>0.9</v>
      </c>
      <c r="W656">
        <v>0.1</v>
      </c>
      <c r="X656">
        <v>0.35</v>
      </c>
      <c r="Y656">
        <v>1</v>
      </c>
      <c r="Z656">
        <v>10</v>
      </c>
    </row>
    <row r="657" spans="1:26">
      <c r="A657">
        <v>17</v>
      </c>
      <c r="B657">
        <v>60</v>
      </c>
      <c r="C657" t="s">
        <v>26</v>
      </c>
      <c r="D657">
        <v>8.716900000000001</v>
      </c>
      <c r="E657">
        <v>11.47</v>
      </c>
      <c r="F657">
        <v>9.029999999999999</v>
      </c>
      <c r="G657">
        <v>45.17</v>
      </c>
      <c r="H657">
        <v>0.71</v>
      </c>
      <c r="I657">
        <v>12</v>
      </c>
      <c r="J657">
        <v>130.25</v>
      </c>
      <c r="K657">
        <v>45</v>
      </c>
      <c r="L657">
        <v>5.25</v>
      </c>
      <c r="M657">
        <v>10</v>
      </c>
      <c r="N657">
        <v>20</v>
      </c>
      <c r="O657">
        <v>16298.23</v>
      </c>
      <c r="P657">
        <v>79.06999999999999</v>
      </c>
      <c r="Q657">
        <v>453.18</v>
      </c>
      <c r="R657">
        <v>40.9</v>
      </c>
      <c r="S657">
        <v>28.65</v>
      </c>
      <c r="T657">
        <v>5392.85</v>
      </c>
      <c r="U657">
        <v>0.7</v>
      </c>
      <c r="V657">
        <v>0.9</v>
      </c>
      <c r="W657">
        <v>0.1</v>
      </c>
      <c r="X657">
        <v>0.31</v>
      </c>
      <c r="Y657">
        <v>1</v>
      </c>
      <c r="Z657">
        <v>10</v>
      </c>
    </row>
    <row r="658" spans="1:26">
      <c r="A658">
        <v>18</v>
      </c>
      <c r="B658">
        <v>60</v>
      </c>
      <c r="C658" t="s">
        <v>26</v>
      </c>
      <c r="D658">
        <v>8.7011</v>
      </c>
      <c r="E658">
        <v>11.49</v>
      </c>
      <c r="F658">
        <v>9.050000000000001</v>
      </c>
      <c r="G658">
        <v>45.27</v>
      </c>
      <c r="H658">
        <v>0.74</v>
      </c>
      <c r="I658">
        <v>12</v>
      </c>
      <c r="J658">
        <v>130.58</v>
      </c>
      <c r="K658">
        <v>45</v>
      </c>
      <c r="L658">
        <v>5.5</v>
      </c>
      <c r="M658">
        <v>10</v>
      </c>
      <c r="N658">
        <v>20.09</v>
      </c>
      <c r="O658">
        <v>16339.24</v>
      </c>
      <c r="P658">
        <v>78.01000000000001</v>
      </c>
      <c r="Q658">
        <v>453.17</v>
      </c>
      <c r="R658">
        <v>41.49</v>
      </c>
      <c r="S658">
        <v>28.65</v>
      </c>
      <c r="T658">
        <v>5690.7</v>
      </c>
      <c r="U658">
        <v>0.6899999999999999</v>
      </c>
      <c r="V658">
        <v>0.9</v>
      </c>
      <c r="W658">
        <v>0.1</v>
      </c>
      <c r="X658">
        <v>0.33</v>
      </c>
      <c r="Y658">
        <v>1</v>
      </c>
      <c r="Z658">
        <v>10</v>
      </c>
    </row>
    <row r="659" spans="1:26">
      <c r="A659">
        <v>19</v>
      </c>
      <c r="B659">
        <v>60</v>
      </c>
      <c r="C659" t="s">
        <v>26</v>
      </c>
      <c r="D659">
        <v>8.7659</v>
      </c>
      <c r="E659">
        <v>11.41</v>
      </c>
      <c r="F659">
        <v>8.99</v>
      </c>
      <c r="G659">
        <v>49.06</v>
      </c>
      <c r="H659">
        <v>0.78</v>
      </c>
      <c r="I659">
        <v>11</v>
      </c>
      <c r="J659">
        <v>130.92</v>
      </c>
      <c r="K659">
        <v>45</v>
      </c>
      <c r="L659">
        <v>5.75</v>
      </c>
      <c r="M659">
        <v>9</v>
      </c>
      <c r="N659">
        <v>20.17</v>
      </c>
      <c r="O659">
        <v>16380.29</v>
      </c>
      <c r="P659">
        <v>76.59</v>
      </c>
      <c r="Q659">
        <v>453.22</v>
      </c>
      <c r="R659">
        <v>39.51</v>
      </c>
      <c r="S659">
        <v>28.65</v>
      </c>
      <c r="T659">
        <v>4706.72</v>
      </c>
      <c r="U659">
        <v>0.73</v>
      </c>
      <c r="V659">
        <v>0.9</v>
      </c>
      <c r="W659">
        <v>0.1</v>
      </c>
      <c r="X659">
        <v>0.27</v>
      </c>
      <c r="Y659">
        <v>1</v>
      </c>
      <c r="Z659">
        <v>10</v>
      </c>
    </row>
    <row r="660" spans="1:26">
      <c r="A660">
        <v>20</v>
      </c>
      <c r="B660">
        <v>60</v>
      </c>
      <c r="C660" t="s">
        <v>26</v>
      </c>
      <c r="D660">
        <v>8.8035</v>
      </c>
      <c r="E660">
        <v>11.36</v>
      </c>
      <c r="F660">
        <v>8.970000000000001</v>
      </c>
      <c r="G660">
        <v>53.83</v>
      </c>
      <c r="H660">
        <v>0.8100000000000001</v>
      </c>
      <c r="I660">
        <v>10</v>
      </c>
      <c r="J660">
        <v>131.25</v>
      </c>
      <c r="K660">
        <v>45</v>
      </c>
      <c r="L660">
        <v>6</v>
      </c>
      <c r="M660">
        <v>8</v>
      </c>
      <c r="N660">
        <v>20.25</v>
      </c>
      <c r="O660">
        <v>16421.36</v>
      </c>
      <c r="P660">
        <v>74.97</v>
      </c>
      <c r="Q660">
        <v>453.17</v>
      </c>
      <c r="R660">
        <v>38.71</v>
      </c>
      <c r="S660">
        <v>28.65</v>
      </c>
      <c r="T660">
        <v>4311.7</v>
      </c>
      <c r="U660">
        <v>0.74</v>
      </c>
      <c r="V660">
        <v>0.91</v>
      </c>
      <c r="W660">
        <v>0.1</v>
      </c>
      <c r="X660">
        <v>0.25</v>
      </c>
      <c r="Y660">
        <v>1</v>
      </c>
      <c r="Z660">
        <v>10</v>
      </c>
    </row>
    <row r="661" spans="1:26">
      <c r="A661">
        <v>21</v>
      </c>
      <c r="B661">
        <v>60</v>
      </c>
      <c r="C661" t="s">
        <v>26</v>
      </c>
      <c r="D661">
        <v>8.8383</v>
      </c>
      <c r="E661">
        <v>11.31</v>
      </c>
      <c r="F661">
        <v>8.93</v>
      </c>
      <c r="G661">
        <v>53.56</v>
      </c>
      <c r="H661">
        <v>0.84</v>
      </c>
      <c r="I661">
        <v>10</v>
      </c>
      <c r="J661">
        <v>131.58</v>
      </c>
      <c r="K661">
        <v>45</v>
      </c>
      <c r="L661">
        <v>6.25</v>
      </c>
      <c r="M661">
        <v>7</v>
      </c>
      <c r="N661">
        <v>20.34</v>
      </c>
      <c r="O661">
        <v>16462.46</v>
      </c>
      <c r="P661">
        <v>73.63</v>
      </c>
      <c r="Q661">
        <v>453.19</v>
      </c>
      <c r="R661">
        <v>37.24</v>
      </c>
      <c r="S661">
        <v>28.65</v>
      </c>
      <c r="T661">
        <v>3572.6</v>
      </c>
      <c r="U661">
        <v>0.77</v>
      </c>
      <c r="V661">
        <v>0.91</v>
      </c>
      <c r="W661">
        <v>0.09</v>
      </c>
      <c r="X661">
        <v>0.21</v>
      </c>
      <c r="Y661">
        <v>1</v>
      </c>
      <c r="Z661">
        <v>10</v>
      </c>
    </row>
    <row r="662" spans="1:26">
      <c r="A662">
        <v>22</v>
      </c>
      <c r="B662">
        <v>60</v>
      </c>
      <c r="C662" t="s">
        <v>26</v>
      </c>
      <c r="D662">
        <v>8.8413</v>
      </c>
      <c r="E662">
        <v>11.31</v>
      </c>
      <c r="F662">
        <v>8.949999999999999</v>
      </c>
      <c r="G662">
        <v>59.66</v>
      </c>
      <c r="H662">
        <v>0.87</v>
      </c>
      <c r="I662">
        <v>9</v>
      </c>
      <c r="J662">
        <v>131.92</v>
      </c>
      <c r="K662">
        <v>45</v>
      </c>
      <c r="L662">
        <v>6.5</v>
      </c>
      <c r="M662">
        <v>6</v>
      </c>
      <c r="N662">
        <v>20.42</v>
      </c>
      <c r="O662">
        <v>16503.6</v>
      </c>
      <c r="P662">
        <v>72.43000000000001</v>
      </c>
      <c r="Q662">
        <v>453.17</v>
      </c>
      <c r="R662">
        <v>37.99</v>
      </c>
      <c r="S662">
        <v>28.65</v>
      </c>
      <c r="T662">
        <v>3954.58</v>
      </c>
      <c r="U662">
        <v>0.75</v>
      </c>
      <c r="V662">
        <v>0.91</v>
      </c>
      <c r="W662">
        <v>0.1</v>
      </c>
      <c r="X662">
        <v>0.23</v>
      </c>
      <c r="Y662">
        <v>1</v>
      </c>
      <c r="Z662">
        <v>10</v>
      </c>
    </row>
    <row r="663" spans="1:26">
      <c r="A663">
        <v>23</v>
      </c>
      <c r="B663">
        <v>60</v>
      </c>
      <c r="C663" t="s">
        <v>26</v>
      </c>
      <c r="D663">
        <v>8.839600000000001</v>
      </c>
      <c r="E663">
        <v>11.31</v>
      </c>
      <c r="F663">
        <v>8.949999999999999</v>
      </c>
      <c r="G663">
        <v>59.67</v>
      </c>
      <c r="H663">
        <v>0.9</v>
      </c>
      <c r="I663">
        <v>9</v>
      </c>
      <c r="J663">
        <v>132.25</v>
      </c>
      <c r="K663">
        <v>45</v>
      </c>
      <c r="L663">
        <v>6.75</v>
      </c>
      <c r="M663">
        <v>2</v>
      </c>
      <c r="N663">
        <v>20.5</v>
      </c>
      <c r="O663">
        <v>16544.76</v>
      </c>
      <c r="P663">
        <v>71.76000000000001</v>
      </c>
      <c r="Q663">
        <v>453.17</v>
      </c>
      <c r="R663">
        <v>37.89</v>
      </c>
      <c r="S663">
        <v>28.65</v>
      </c>
      <c r="T663">
        <v>3906.05</v>
      </c>
      <c r="U663">
        <v>0.76</v>
      </c>
      <c r="V663">
        <v>0.91</v>
      </c>
      <c r="W663">
        <v>0.1</v>
      </c>
      <c r="X663">
        <v>0.23</v>
      </c>
      <c r="Y663">
        <v>1</v>
      </c>
      <c r="Z663">
        <v>10</v>
      </c>
    </row>
    <row r="664" spans="1:26">
      <c r="A664">
        <v>24</v>
      </c>
      <c r="B664">
        <v>60</v>
      </c>
      <c r="C664" t="s">
        <v>26</v>
      </c>
      <c r="D664">
        <v>8.8378</v>
      </c>
      <c r="E664">
        <v>11.32</v>
      </c>
      <c r="F664">
        <v>8.949999999999999</v>
      </c>
      <c r="G664">
        <v>59.69</v>
      </c>
      <c r="H664">
        <v>0.93</v>
      </c>
      <c r="I664">
        <v>9</v>
      </c>
      <c r="J664">
        <v>132.58</v>
      </c>
      <c r="K664">
        <v>45</v>
      </c>
      <c r="L664">
        <v>7</v>
      </c>
      <c r="M664">
        <v>0</v>
      </c>
      <c r="N664">
        <v>20.59</v>
      </c>
      <c r="O664">
        <v>16585.95</v>
      </c>
      <c r="P664">
        <v>71.95999999999999</v>
      </c>
      <c r="Q664">
        <v>453.17</v>
      </c>
      <c r="R664">
        <v>37.88</v>
      </c>
      <c r="S664">
        <v>28.65</v>
      </c>
      <c r="T664">
        <v>3897.62</v>
      </c>
      <c r="U664">
        <v>0.76</v>
      </c>
      <c r="V664">
        <v>0.91</v>
      </c>
      <c r="W664">
        <v>0.1</v>
      </c>
      <c r="X664">
        <v>0.23</v>
      </c>
      <c r="Y664">
        <v>1</v>
      </c>
      <c r="Z664">
        <v>10</v>
      </c>
    </row>
    <row r="665" spans="1:26">
      <c r="A665">
        <v>0</v>
      </c>
      <c r="B665">
        <v>135</v>
      </c>
      <c r="C665" t="s">
        <v>26</v>
      </c>
      <c r="D665">
        <v>3.9536</v>
      </c>
      <c r="E665">
        <v>25.29</v>
      </c>
      <c r="F665">
        <v>13.85</v>
      </c>
      <c r="G665">
        <v>4.89</v>
      </c>
      <c r="H665">
        <v>0.07000000000000001</v>
      </c>
      <c r="I665">
        <v>170</v>
      </c>
      <c r="J665">
        <v>263.32</v>
      </c>
      <c r="K665">
        <v>59.89</v>
      </c>
      <c r="L665">
        <v>1</v>
      </c>
      <c r="M665">
        <v>168</v>
      </c>
      <c r="N665">
        <v>67.43000000000001</v>
      </c>
      <c r="O665">
        <v>32710.1</v>
      </c>
      <c r="P665">
        <v>232.64</v>
      </c>
      <c r="Q665">
        <v>453.4</v>
      </c>
      <c r="R665">
        <v>198.68</v>
      </c>
      <c r="S665">
        <v>28.65</v>
      </c>
      <c r="T665">
        <v>83496.72</v>
      </c>
      <c r="U665">
        <v>0.14</v>
      </c>
      <c r="V665">
        <v>0.59</v>
      </c>
      <c r="W665">
        <v>0.35</v>
      </c>
      <c r="X665">
        <v>5.12</v>
      </c>
      <c r="Y665">
        <v>1</v>
      </c>
      <c r="Z665">
        <v>10</v>
      </c>
    </row>
    <row r="666" spans="1:26">
      <c r="A666">
        <v>1</v>
      </c>
      <c r="B666">
        <v>135</v>
      </c>
      <c r="C666" t="s">
        <v>26</v>
      </c>
      <c r="D666">
        <v>4.7221</v>
      </c>
      <c r="E666">
        <v>21.18</v>
      </c>
      <c r="F666">
        <v>12.26</v>
      </c>
      <c r="G666">
        <v>6.13</v>
      </c>
      <c r="H666">
        <v>0.08</v>
      </c>
      <c r="I666">
        <v>120</v>
      </c>
      <c r="J666">
        <v>263.79</v>
      </c>
      <c r="K666">
        <v>59.89</v>
      </c>
      <c r="L666">
        <v>1.25</v>
      </c>
      <c r="M666">
        <v>118</v>
      </c>
      <c r="N666">
        <v>67.65000000000001</v>
      </c>
      <c r="O666">
        <v>32767.75</v>
      </c>
      <c r="P666">
        <v>205.47</v>
      </c>
      <c r="Q666">
        <v>453.25</v>
      </c>
      <c r="R666">
        <v>146.37</v>
      </c>
      <c r="S666">
        <v>28.65</v>
      </c>
      <c r="T666">
        <v>57589.24</v>
      </c>
      <c r="U666">
        <v>0.2</v>
      </c>
      <c r="V666">
        <v>0.66</v>
      </c>
      <c r="W666">
        <v>0.27</v>
      </c>
      <c r="X666">
        <v>3.54</v>
      </c>
      <c r="Y666">
        <v>1</v>
      </c>
      <c r="Z666">
        <v>10</v>
      </c>
    </row>
    <row r="667" spans="1:26">
      <c r="A667">
        <v>2</v>
      </c>
      <c r="B667">
        <v>135</v>
      </c>
      <c r="C667" t="s">
        <v>26</v>
      </c>
      <c r="D667">
        <v>5.2698</v>
      </c>
      <c r="E667">
        <v>18.98</v>
      </c>
      <c r="F667">
        <v>11.42</v>
      </c>
      <c r="G667">
        <v>7.37</v>
      </c>
      <c r="H667">
        <v>0.1</v>
      </c>
      <c r="I667">
        <v>93</v>
      </c>
      <c r="J667">
        <v>264.25</v>
      </c>
      <c r="K667">
        <v>59.89</v>
      </c>
      <c r="L667">
        <v>1.5</v>
      </c>
      <c r="M667">
        <v>91</v>
      </c>
      <c r="N667">
        <v>67.87</v>
      </c>
      <c r="O667">
        <v>32825.49</v>
      </c>
      <c r="P667">
        <v>191.05</v>
      </c>
      <c r="Q667">
        <v>453.29</v>
      </c>
      <c r="R667">
        <v>118.83</v>
      </c>
      <c r="S667">
        <v>28.65</v>
      </c>
      <c r="T667">
        <v>43956.11</v>
      </c>
      <c r="U667">
        <v>0.24</v>
      </c>
      <c r="V667">
        <v>0.71</v>
      </c>
      <c r="W667">
        <v>0.23</v>
      </c>
      <c r="X667">
        <v>2.7</v>
      </c>
      <c r="Y667">
        <v>1</v>
      </c>
      <c r="Z667">
        <v>10</v>
      </c>
    </row>
    <row r="668" spans="1:26">
      <c r="A668">
        <v>3</v>
      </c>
      <c r="B668">
        <v>135</v>
      </c>
      <c r="C668" t="s">
        <v>26</v>
      </c>
      <c r="D668">
        <v>5.6827</v>
      </c>
      <c r="E668">
        <v>17.6</v>
      </c>
      <c r="F668">
        <v>10.9</v>
      </c>
      <c r="G668">
        <v>8.609999999999999</v>
      </c>
      <c r="H668">
        <v>0.12</v>
      </c>
      <c r="I668">
        <v>76</v>
      </c>
      <c r="J668">
        <v>264.72</v>
      </c>
      <c r="K668">
        <v>59.89</v>
      </c>
      <c r="L668">
        <v>1.75</v>
      </c>
      <c r="M668">
        <v>74</v>
      </c>
      <c r="N668">
        <v>68.09</v>
      </c>
      <c r="O668">
        <v>32883.31</v>
      </c>
      <c r="P668">
        <v>182</v>
      </c>
      <c r="Q668">
        <v>453.24</v>
      </c>
      <c r="R668">
        <v>101.8</v>
      </c>
      <c r="S668">
        <v>28.65</v>
      </c>
      <c r="T668">
        <v>35526</v>
      </c>
      <c r="U668">
        <v>0.28</v>
      </c>
      <c r="V668">
        <v>0.75</v>
      </c>
      <c r="W668">
        <v>0.2</v>
      </c>
      <c r="X668">
        <v>2.18</v>
      </c>
      <c r="Y668">
        <v>1</v>
      </c>
      <c r="Z668">
        <v>10</v>
      </c>
    </row>
    <row r="669" spans="1:26">
      <c r="A669">
        <v>4</v>
      </c>
      <c r="B669">
        <v>135</v>
      </c>
      <c r="C669" t="s">
        <v>26</v>
      </c>
      <c r="D669">
        <v>5.9799</v>
      </c>
      <c r="E669">
        <v>16.72</v>
      </c>
      <c r="F669">
        <v>10.58</v>
      </c>
      <c r="G669">
        <v>9.77</v>
      </c>
      <c r="H669">
        <v>0.13</v>
      </c>
      <c r="I669">
        <v>65</v>
      </c>
      <c r="J669">
        <v>265.19</v>
      </c>
      <c r="K669">
        <v>59.89</v>
      </c>
      <c r="L669">
        <v>2</v>
      </c>
      <c r="M669">
        <v>63</v>
      </c>
      <c r="N669">
        <v>68.31</v>
      </c>
      <c r="O669">
        <v>32941.21</v>
      </c>
      <c r="P669">
        <v>176.35</v>
      </c>
      <c r="Q669">
        <v>453.22</v>
      </c>
      <c r="R669">
        <v>91.34</v>
      </c>
      <c r="S669">
        <v>28.65</v>
      </c>
      <c r="T669">
        <v>30348.49</v>
      </c>
      <c r="U669">
        <v>0.31</v>
      </c>
      <c r="V669">
        <v>0.77</v>
      </c>
      <c r="W669">
        <v>0.19</v>
      </c>
      <c r="X669">
        <v>1.86</v>
      </c>
      <c r="Y669">
        <v>1</v>
      </c>
      <c r="Z669">
        <v>10</v>
      </c>
    </row>
    <row r="670" spans="1:26">
      <c r="A670">
        <v>5</v>
      </c>
      <c r="B670">
        <v>135</v>
      </c>
      <c r="C670" t="s">
        <v>26</v>
      </c>
      <c r="D670">
        <v>6.2556</v>
      </c>
      <c r="E670">
        <v>15.99</v>
      </c>
      <c r="F670">
        <v>10.3</v>
      </c>
      <c r="G670">
        <v>11.04</v>
      </c>
      <c r="H670">
        <v>0.15</v>
      </c>
      <c r="I670">
        <v>56</v>
      </c>
      <c r="J670">
        <v>265.66</v>
      </c>
      <c r="K670">
        <v>59.89</v>
      </c>
      <c r="L670">
        <v>2.25</v>
      </c>
      <c r="M670">
        <v>54</v>
      </c>
      <c r="N670">
        <v>68.53</v>
      </c>
      <c r="O670">
        <v>32999.19</v>
      </c>
      <c r="P670">
        <v>171.31</v>
      </c>
      <c r="Q670">
        <v>453.23</v>
      </c>
      <c r="R670">
        <v>82.22</v>
      </c>
      <c r="S670">
        <v>28.65</v>
      </c>
      <c r="T670">
        <v>25835.47</v>
      </c>
      <c r="U670">
        <v>0.35</v>
      </c>
      <c r="V670">
        <v>0.79</v>
      </c>
      <c r="W670">
        <v>0.17</v>
      </c>
      <c r="X670">
        <v>1.58</v>
      </c>
      <c r="Y670">
        <v>1</v>
      </c>
      <c r="Z670">
        <v>10</v>
      </c>
    </row>
    <row r="671" spans="1:26">
      <c r="A671">
        <v>6</v>
      </c>
      <c r="B671">
        <v>135</v>
      </c>
      <c r="C671" t="s">
        <v>26</v>
      </c>
      <c r="D671">
        <v>6.437</v>
      </c>
      <c r="E671">
        <v>15.54</v>
      </c>
      <c r="F671">
        <v>10.15</v>
      </c>
      <c r="G671">
        <v>12.19</v>
      </c>
      <c r="H671">
        <v>0.17</v>
      </c>
      <c r="I671">
        <v>50</v>
      </c>
      <c r="J671">
        <v>266.13</v>
      </c>
      <c r="K671">
        <v>59.89</v>
      </c>
      <c r="L671">
        <v>2.5</v>
      </c>
      <c r="M671">
        <v>48</v>
      </c>
      <c r="N671">
        <v>68.75</v>
      </c>
      <c r="O671">
        <v>33057.26</v>
      </c>
      <c r="P671">
        <v>168.56</v>
      </c>
      <c r="Q671">
        <v>453.2</v>
      </c>
      <c r="R671">
        <v>77.56999999999999</v>
      </c>
      <c r="S671">
        <v>28.65</v>
      </c>
      <c r="T671">
        <v>23541.98</v>
      </c>
      <c r="U671">
        <v>0.37</v>
      </c>
      <c r="V671">
        <v>0.8</v>
      </c>
      <c r="W671">
        <v>0.16</v>
      </c>
      <c r="X671">
        <v>1.43</v>
      </c>
      <c r="Y671">
        <v>1</v>
      </c>
      <c r="Z671">
        <v>10</v>
      </c>
    </row>
    <row r="672" spans="1:26">
      <c r="A672">
        <v>7</v>
      </c>
      <c r="B672">
        <v>135</v>
      </c>
      <c r="C672" t="s">
        <v>26</v>
      </c>
      <c r="D672">
        <v>6.618</v>
      </c>
      <c r="E672">
        <v>15.11</v>
      </c>
      <c r="F672">
        <v>9.98</v>
      </c>
      <c r="G672">
        <v>13.31</v>
      </c>
      <c r="H672">
        <v>0.18</v>
      </c>
      <c r="I672">
        <v>45</v>
      </c>
      <c r="J672">
        <v>266.6</v>
      </c>
      <c r="K672">
        <v>59.89</v>
      </c>
      <c r="L672">
        <v>2.75</v>
      </c>
      <c r="M672">
        <v>43</v>
      </c>
      <c r="N672">
        <v>68.97</v>
      </c>
      <c r="O672">
        <v>33115.41</v>
      </c>
      <c r="P672">
        <v>165.49</v>
      </c>
      <c r="Q672">
        <v>453.27</v>
      </c>
      <c r="R672">
        <v>71.84</v>
      </c>
      <c r="S672">
        <v>28.65</v>
      </c>
      <c r="T672">
        <v>20699.78</v>
      </c>
      <c r="U672">
        <v>0.4</v>
      </c>
      <c r="V672">
        <v>0.8100000000000001</v>
      </c>
      <c r="W672">
        <v>0.15</v>
      </c>
      <c r="X672">
        <v>1.26</v>
      </c>
      <c r="Y672">
        <v>1</v>
      </c>
      <c r="Z672">
        <v>10</v>
      </c>
    </row>
    <row r="673" spans="1:26">
      <c r="A673">
        <v>8</v>
      </c>
      <c r="B673">
        <v>135</v>
      </c>
      <c r="C673" t="s">
        <v>26</v>
      </c>
      <c r="D673">
        <v>6.8034</v>
      </c>
      <c r="E673">
        <v>14.7</v>
      </c>
      <c r="F673">
        <v>9.82</v>
      </c>
      <c r="G673">
        <v>14.74</v>
      </c>
      <c r="H673">
        <v>0.2</v>
      </c>
      <c r="I673">
        <v>40</v>
      </c>
      <c r="J673">
        <v>267.08</v>
      </c>
      <c r="K673">
        <v>59.89</v>
      </c>
      <c r="L673">
        <v>3</v>
      </c>
      <c r="M673">
        <v>38</v>
      </c>
      <c r="N673">
        <v>69.19</v>
      </c>
      <c r="O673">
        <v>33173.65</v>
      </c>
      <c r="P673">
        <v>162.4</v>
      </c>
      <c r="Q673">
        <v>453.2</v>
      </c>
      <c r="R673">
        <v>66.55</v>
      </c>
      <c r="S673">
        <v>28.65</v>
      </c>
      <c r="T673">
        <v>18077.98</v>
      </c>
      <c r="U673">
        <v>0.43</v>
      </c>
      <c r="V673">
        <v>0.83</v>
      </c>
      <c r="W673">
        <v>0.14</v>
      </c>
      <c r="X673">
        <v>1.1</v>
      </c>
      <c r="Y673">
        <v>1</v>
      </c>
      <c r="Z673">
        <v>10</v>
      </c>
    </row>
    <row r="674" spans="1:26">
      <c r="A674">
        <v>9</v>
      </c>
      <c r="B674">
        <v>135</v>
      </c>
      <c r="C674" t="s">
        <v>26</v>
      </c>
      <c r="D674">
        <v>6.911</v>
      </c>
      <c r="E674">
        <v>14.47</v>
      </c>
      <c r="F674">
        <v>9.75</v>
      </c>
      <c r="G674">
        <v>15.8</v>
      </c>
      <c r="H674">
        <v>0.22</v>
      </c>
      <c r="I674">
        <v>37</v>
      </c>
      <c r="J674">
        <v>267.55</v>
      </c>
      <c r="K674">
        <v>59.89</v>
      </c>
      <c r="L674">
        <v>3.25</v>
      </c>
      <c r="M674">
        <v>35</v>
      </c>
      <c r="N674">
        <v>69.41</v>
      </c>
      <c r="O674">
        <v>33231.97</v>
      </c>
      <c r="P674">
        <v>161</v>
      </c>
      <c r="Q674">
        <v>453.28</v>
      </c>
      <c r="R674">
        <v>63.87</v>
      </c>
      <c r="S674">
        <v>28.65</v>
      </c>
      <c r="T674">
        <v>16755.82</v>
      </c>
      <c r="U674">
        <v>0.45</v>
      </c>
      <c r="V674">
        <v>0.83</v>
      </c>
      <c r="W674">
        <v>0.14</v>
      </c>
      <c r="X674">
        <v>1.02</v>
      </c>
      <c r="Y674">
        <v>1</v>
      </c>
      <c r="Z674">
        <v>10</v>
      </c>
    </row>
    <row r="675" spans="1:26">
      <c r="A675">
        <v>10</v>
      </c>
      <c r="B675">
        <v>135</v>
      </c>
      <c r="C675" t="s">
        <v>26</v>
      </c>
      <c r="D675">
        <v>7.0321</v>
      </c>
      <c r="E675">
        <v>14.22</v>
      </c>
      <c r="F675">
        <v>9.65</v>
      </c>
      <c r="G675">
        <v>17.03</v>
      </c>
      <c r="H675">
        <v>0.23</v>
      </c>
      <c r="I675">
        <v>34</v>
      </c>
      <c r="J675">
        <v>268.02</v>
      </c>
      <c r="K675">
        <v>59.89</v>
      </c>
      <c r="L675">
        <v>3.5</v>
      </c>
      <c r="M675">
        <v>32</v>
      </c>
      <c r="N675">
        <v>69.64</v>
      </c>
      <c r="O675">
        <v>33290.38</v>
      </c>
      <c r="P675">
        <v>159.14</v>
      </c>
      <c r="Q675">
        <v>453.17</v>
      </c>
      <c r="R675">
        <v>60.79</v>
      </c>
      <c r="S675">
        <v>28.65</v>
      </c>
      <c r="T675">
        <v>15227.76</v>
      </c>
      <c r="U675">
        <v>0.47</v>
      </c>
      <c r="V675">
        <v>0.84</v>
      </c>
      <c r="W675">
        <v>0.14</v>
      </c>
      <c r="X675">
        <v>0.93</v>
      </c>
      <c r="Y675">
        <v>1</v>
      </c>
      <c r="Z675">
        <v>10</v>
      </c>
    </row>
    <row r="676" spans="1:26">
      <c r="A676">
        <v>11</v>
      </c>
      <c r="B676">
        <v>135</v>
      </c>
      <c r="C676" t="s">
        <v>26</v>
      </c>
      <c r="D676">
        <v>7.1138</v>
      </c>
      <c r="E676">
        <v>14.06</v>
      </c>
      <c r="F676">
        <v>9.59</v>
      </c>
      <c r="G676">
        <v>17.97</v>
      </c>
      <c r="H676">
        <v>0.25</v>
      </c>
      <c r="I676">
        <v>32</v>
      </c>
      <c r="J676">
        <v>268.5</v>
      </c>
      <c r="K676">
        <v>59.89</v>
      </c>
      <c r="L676">
        <v>3.75</v>
      </c>
      <c r="M676">
        <v>30</v>
      </c>
      <c r="N676">
        <v>69.86</v>
      </c>
      <c r="O676">
        <v>33348.87</v>
      </c>
      <c r="P676">
        <v>157.72</v>
      </c>
      <c r="Q676">
        <v>453.19</v>
      </c>
      <c r="R676">
        <v>58.71</v>
      </c>
      <c r="S676">
        <v>28.65</v>
      </c>
      <c r="T676">
        <v>14200.79</v>
      </c>
      <c r="U676">
        <v>0.49</v>
      </c>
      <c r="V676">
        <v>0.85</v>
      </c>
      <c r="W676">
        <v>0.13</v>
      </c>
      <c r="X676">
        <v>0.86</v>
      </c>
      <c r="Y676">
        <v>1</v>
      </c>
      <c r="Z676">
        <v>10</v>
      </c>
    </row>
    <row r="677" spans="1:26">
      <c r="A677">
        <v>12</v>
      </c>
      <c r="B677">
        <v>135</v>
      </c>
      <c r="C677" t="s">
        <v>26</v>
      </c>
      <c r="D677">
        <v>7.248</v>
      </c>
      <c r="E677">
        <v>13.8</v>
      </c>
      <c r="F677">
        <v>9.48</v>
      </c>
      <c r="G677">
        <v>19.61</v>
      </c>
      <c r="H677">
        <v>0.26</v>
      </c>
      <c r="I677">
        <v>29</v>
      </c>
      <c r="J677">
        <v>268.97</v>
      </c>
      <c r="K677">
        <v>59.89</v>
      </c>
      <c r="L677">
        <v>4</v>
      </c>
      <c r="M677">
        <v>27</v>
      </c>
      <c r="N677">
        <v>70.09</v>
      </c>
      <c r="O677">
        <v>33407.45</v>
      </c>
      <c r="P677">
        <v>155.59</v>
      </c>
      <c r="Q677">
        <v>453.27</v>
      </c>
      <c r="R677">
        <v>54.98</v>
      </c>
      <c r="S677">
        <v>28.65</v>
      </c>
      <c r="T677">
        <v>12351.72</v>
      </c>
      <c r="U677">
        <v>0.52</v>
      </c>
      <c r="V677">
        <v>0.86</v>
      </c>
      <c r="W677">
        <v>0.13</v>
      </c>
      <c r="X677">
        <v>0.76</v>
      </c>
      <c r="Y677">
        <v>1</v>
      </c>
      <c r="Z677">
        <v>10</v>
      </c>
    </row>
    <row r="678" spans="1:26">
      <c r="A678">
        <v>13</v>
      </c>
      <c r="B678">
        <v>135</v>
      </c>
      <c r="C678" t="s">
        <v>26</v>
      </c>
      <c r="D678">
        <v>7.3872</v>
      </c>
      <c r="E678">
        <v>13.54</v>
      </c>
      <c r="F678">
        <v>9.32</v>
      </c>
      <c r="G678">
        <v>20.71</v>
      </c>
      <c r="H678">
        <v>0.28</v>
      </c>
      <c r="I678">
        <v>27</v>
      </c>
      <c r="J678">
        <v>269.45</v>
      </c>
      <c r="K678">
        <v>59.89</v>
      </c>
      <c r="L678">
        <v>4.25</v>
      </c>
      <c r="M678">
        <v>25</v>
      </c>
      <c r="N678">
        <v>70.31</v>
      </c>
      <c r="O678">
        <v>33466.11</v>
      </c>
      <c r="P678">
        <v>152.68</v>
      </c>
      <c r="Q678">
        <v>453.17</v>
      </c>
      <c r="R678">
        <v>49.79</v>
      </c>
      <c r="S678">
        <v>28.65</v>
      </c>
      <c r="T678">
        <v>9765.9</v>
      </c>
      <c r="U678">
        <v>0.58</v>
      </c>
      <c r="V678">
        <v>0.87</v>
      </c>
      <c r="W678">
        <v>0.12</v>
      </c>
      <c r="X678">
        <v>0.6</v>
      </c>
      <c r="Y678">
        <v>1</v>
      </c>
      <c r="Z678">
        <v>10</v>
      </c>
    </row>
    <row r="679" spans="1:26">
      <c r="A679">
        <v>14</v>
      </c>
      <c r="B679">
        <v>135</v>
      </c>
      <c r="C679" t="s">
        <v>26</v>
      </c>
      <c r="D679">
        <v>7.325</v>
      </c>
      <c r="E679">
        <v>13.65</v>
      </c>
      <c r="F679">
        <v>9.48</v>
      </c>
      <c r="G679">
        <v>21.89</v>
      </c>
      <c r="H679">
        <v>0.3</v>
      </c>
      <c r="I679">
        <v>26</v>
      </c>
      <c r="J679">
        <v>269.92</v>
      </c>
      <c r="K679">
        <v>59.89</v>
      </c>
      <c r="L679">
        <v>4.5</v>
      </c>
      <c r="M679">
        <v>24</v>
      </c>
      <c r="N679">
        <v>70.54000000000001</v>
      </c>
      <c r="O679">
        <v>33524.86</v>
      </c>
      <c r="P679">
        <v>155.24</v>
      </c>
      <c r="Q679">
        <v>453.21</v>
      </c>
      <c r="R679">
        <v>56.29</v>
      </c>
      <c r="S679">
        <v>28.65</v>
      </c>
      <c r="T679">
        <v>13018.59</v>
      </c>
      <c r="U679">
        <v>0.51</v>
      </c>
      <c r="V679">
        <v>0.86</v>
      </c>
      <c r="W679">
        <v>0.11</v>
      </c>
      <c r="X679">
        <v>0.76</v>
      </c>
      <c r="Y679">
        <v>1</v>
      </c>
      <c r="Z679">
        <v>10</v>
      </c>
    </row>
    <row r="680" spans="1:26">
      <c r="A680">
        <v>15</v>
      </c>
      <c r="B680">
        <v>135</v>
      </c>
      <c r="C680" t="s">
        <v>26</v>
      </c>
      <c r="D680">
        <v>7.3498</v>
      </c>
      <c r="E680">
        <v>13.61</v>
      </c>
      <c r="F680">
        <v>9.49</v>
      </c>
      <c r="G680">
        <v>22.77</v>
      </c>
      <c r="H680">
        <v>0.31</v>
      </c>
      <c r="I680">
        <v>25</v>
      </c>
      <c r="J680">
        <v>270.4</v>
      </c>
      <c r="K680">
        <v>59.89</v>
      </c>
      <c r="L680">
        <v>4.75</v>
      </c>
      <c r="M680">
        <v>23</v>
      </c>
      <c r="N680">
        <v>70.76000000000001</v>
      </c>
      <c r="O680">
        <v>33583.7</v>
      </c>
      <c r="P680">
        <v>155.07</v>
      </c>
      <c r="Q680">
        <v>453.17</v>
      </c>
      <c r="R680">
        <v>55.97</v>
      </c>
      <c r="S680">
        <v>28.65</v>
      </c>
      <c r="T680">
        <v>12867.12</v>
      </c>
      <c r="U680">
        <v>0.51</v>
      </c>
      <c r="V680">
        <v>0.86</v>
      </c>
      <c r="W680">
        <v>0.12</v>
      </c>
      <c r="X680">
        <v>0.77</v>
      </c>
      <c r="Y680">
        <v>1</v>
      </c>
      <c r="Z680">
        <v>10</v>
      </c>
    </row>
    <row r="681" spans="1:26">
      <c r="A681">
        <v>16</v>
      </c>
      <c r="B681">
        <v>135</v>
      </c>
      <c r="C681" t="s">
        <v>26</v>
      </c>
      <c r="D681">
        <v>7.4709</v>
      </c>
      <c r="E681">
        <v>13.39</v>
      </c>
      <c r="F681">
        <v>9.369999999999999</v>
      </c>
      <c r="G681">
        <v>24.44</v>
      </c>
      <c r="H681">
        <v>0.33</v>
      </c>
      <c r="I681">
        <v>23</v>
      </c>
      <c r="J681">
        <v>270.88</v>
      </c>
      <c r="K681">
        <v>59.89</v>
      </c>
      <c r="L681">
        <v>5</v>
      </c>
      <c r="M681">
        <v>21</v>
      </c>
      <c r="N681">
        <v>70.98999999999999</v>
      </c>
      <c r="O681">
        <v>33642.62</v>
      </c>
      <c r="P681">
        <v>152.76</v>
      </c>
      <c r="Q681">
        <v>453.17</v>
      </c>
      <c r="R681">
        <v>51.77</v>
      </c>
      <c r="S681">
        <v>28.65</v>
      </c>
      <c r="T681">
        <v>10775.87</v>
      </c>
      <c r="U681">
        <v>0.55</v>
      </c>
      <c r="V681">
        <v>0.87</v>
      </c>
      <c r="W681">
        <v>0.12</v>
      </c>
      <c r="X681">
        <v>0.65</v>
      </c>
      <c r="Y681">
        <v>1</v>
      </c>
      <c r="Z681">
        <v>10</v>
      </c>
    </row>
    <row r="682" spans="1:26">
      <c r="A682">
        <v>17</v>
      </c>
      <c r="B682">
        <v>135</v>
      </c>
      <c r="C682" t="s">
        <v>26</v>
      </c>
      <c r="D682">
        <v>7.5229</v>
      </c>
      <c r="E682">
        <v>13.29</v>
      </c>
      <c r="F682">
        <v>9.33</v>
      </c>
      <c r="G682">
        <v>25.44</v>
      </c>
      <c r="H682">
        <v>0.34</v>
      </c>
      <c r="I682">
        <v>22</v>
      </c>
      <c r="J682">
        <v>271.36</v>
      </c>
      <c r="K682">
        <v>59.89</v>
      </c>
      <c r="L682">
        <v>5.25</v>
      </c>
      <c r="M682">
        <v>20</v>
      </c>
      <c r="N682">
        <v>71.22</v>
      </c>
      <c r="O682">
        <v>33701.64</v>
      </c>
      <c r="P682">
        <v>151.72</v>
      </c>
      <c r="Q682">
        <v>453.19</v>
      </c>
      <c r="R682">
        <v>50.48</v>
      </c>
      <c r="S682">
        <v>28.65</v>
      </c>
      <c r="T682">
        <v>10132.98</v>
      </c>
      <c r="U682">
        <v>0.57</v>
      </c>
      <c r="V682">
        <v>0.87</v>
      </c>
      <c r="W682">
        <v>0.11</v>
      </c>
      <c r="X682">
        <v>0.61</v>
      </c>
      <c r="Y682">
        <v>1</v>
      </c>
      <c r="Z682">
        <v>10</v>
      </c>
    </row>
    <row r="683" spans="1:26">
      <c r="A683">
        <v>18</v>
      </c>
      <c r="B683">
        <v>135</v>
      </c>
      <c r="C683" t="s">
        <v>26</v>
      </c>
      <c r="D683">
        <v>7.5707</v>
      </c>
      <c r="E683">
        <v>13.21</v>
      </c>
      <c r="F683">
        <v>9.289999999999999</v>
      </c>
      <c r="G683">
        <v>26.55</v>
      </c>
      <c r="H683">
        <v>0.36</v>
      </c>
      <c r="I683">
        <v>21</v>
      </c>
      <c r="J683">
        <v>271.84</v>
      </c>
      <c r="K683">
        <v>59.89</v>
      </c>
      <c r="L683">
        <v>5.5</v>
      </c>
      <c r="M683">
        <v>19</v>
      </c>
      <c r="N683">
        <v>71.45</v>
      </c>
      <c r="O683">
        <v>33760.74</v>
      </c>
      <c r="P683">
        <v>151.12</v>
      </c>
      <c r="Q683">
        <v>453.18</v>
      </c>
      <c r="R683">
        <v>49.39</v>
      </c>
      <c r="S683">
        <v>28.65</v>
      </c>
      <c r="T683">
        <v>9592.690000000001</v>
      </c>
      <c r="U683">
        <v>0.58</v>
      </c>
      <c r="V683">
        <v>0.87</v>
      </c>
      <c r="W683">
        <v>0.11</v>
      </c>
      <c r="X683">
        <v>0.57</v>
      </c>
      <c r="Y683">
        <v>1</v>
      </c>
      <c r="Z683">
        <v>10</v>
      </c>
    </row>
    <row r="684" spans="1:26">
      <c r="A684">
        <v>19</v>
      </c>
      <c r="B684">
        <v>135</v>
      </c>
      <c r="C684" t="s">
        <v>26</v>
      </c>
      <c r="D684">
        <v>7.6126</v>
      </c>
      <c r="E684">
        <v>13.14</v>
      </c>
      <c r="F684">
        <v>9.27</v>
      </c>
      <c r="G684">
        <v>27.82</v>
      </c>
      <c r="H684">
        <v>0.38</v>
      </c>
      <c r="I684">
        <v>20</v>
      </c>
      <c r="J684">
        <v>272.32</v>
      </c>
      <c r="K684">
        <v>59.89</v>
      </c>
      <c r="L684">
        <v>5.75</v>
      </c>
      <c r="M684">
        <v>18</v>
      </c>
      <c r="N684">
        <v>71.68000000000001</v>
      </c>
      <c r="O684">
        <v>33820.05</v>
      </c>
      <c r="P684">
        <v>150.54</v>
      </c>
      <c r="Q684">
        <v>453.22</v>
      </c>
      <c r="R684">
        <v>48.6</v>
      </c>
      <c r="S684">
        <v>28.65</v>
      </c>
      <c r="T684">
        <v>9203.75</v>
      </c>
      <c r="U684">
        <v>0.59</v>
      </c>
      <c r="V684">
        <v>0.88</v>
      </c>
      <c r="W684">
        <v>0.11</v>
      </c>
      <c r="X684">
        <v>0.55</v>
      </c>
      <c r="Y684">
        <v>1</v>
      </c>
      <c r="Z684">
        <v>10</v>
      </c>
    </row>
    <row r="685" spans="1:26">
      <c r="A685">
        <v>20</v>
      </c>
      <c r="B685">
        <v>135</v>
      </c>
      <c r="C685" t="s">
        <v>26</v>
      </c>
      <c r="D685">
        <v>7.6632</v>
      </c>
      <c r="E685">
        <v>13.05</v>
      </c>
      <c r="F685">
        <v>9.24</v>
      </c>
      <c r="G685">
        <v>29.17</v>
      </c>
      <c r="H685">
        <v>0.39</v>
      </c>
      <c r="I685">
        <v>19</v>
      </c>
      <c r="J685">
        <v>272.8</v>
      </c>
      <c r="K685">
        <v>59.89</v>
      </c>
      <c r="L685">
        <v>6</v>
      </c>
      <c r="M685">
        <v>17</v>
      </c>
      <c r="N685">
        <v>71.91</v>
      </c>
      <c r="O685">
        <v>33879.33</v>
      </c>
      <c r="P685">
        <v>149.6</v>
      </c>
      <c r="Q685">
        <v>453.17</v>
      </c>
      <c r="R685">
        <v>47.4</v>
      </c>
      <c r="S685">
        <v>28.65</v>
      </c>
      <c r="T685">
        <v>8612.24</v>
      </c>
      <c r="U685">
        <v>0.6</v>
      </c>
      <c r="V685">
        <v>0.88</v>
      </c>
      <c r="W685">
        <v>0.11</v>
      </c>
      <c r="X685">
        <v>0.52</v>
      </c>
      <c r="Y685">
        <v>1</v>
      </c>
      <c r="Z685">
        <v>10</v>
      </c>
    </row>
    <row r="686" spans="1:26">
      <c r="A686">
        <v>21</v>
      </c>
      <c r="B686">
        <v>135</v>
      </c>
      <c r="C686" t="s">
        <v>26</v>
      </c>
      <c r="D686">
        <v>7.6584</v>
      </c>
      <c r="E686">
        <v>13.06</v>
      </c>
      <c r="F686">
        <v>9.24</v>
      </c>
      <c r="G686">
        <v>29.19</v>
      </c>
      <c r="H686">
        <v>0.41</v>
      </c>
      <c r="I686">
        <v>19</v>
      </c>
      <c r="J686">
        <v>273.28</v>
      </c>
      <c r="K686">
        <v>59.89</v>
      </c>
      <c r="L686">
        <v>6.25</v>
      </c>
      <c r="M686">
        <v>17</v>
      </c>
      <c r="N686">
        <v>72.14</v>
      </c>
      <c r="O686">
        <v>33938.7</v>
      </c>
      <c r="P686">
        <v>149.47</v>
      </c>
      <c r="Q686">
        <v>453.21</v>
      </c>
      <c r="R686">
        <v>47.73</v>
      </c>
      <c r="S686">
        <v>28.65</v>
      </c>
      <c r="T686">
        <v>8776.49</v>
      </c>
      <c r="U686">
        <v>0.6</v>
      </c>
      <c r="V686">
        <v>0.88</v>
      </c>
      <c r="W686">
        <v>0.11</v>
      </c>
      <c r="X686">
        <v>0.52</v>
      </c>
      <c r="Y686">
        <v>1</v>
      </c>
      <c r="Z686">
        <v>10</v>
      </c>
    </row>
    <row r="687" spans="1:26">
      <c r="A687">
        <v>22</v>
      </c>
      <c r="B687">
        <v>135</v>
      </c>
      <c r="C687" t="s">
        <v>26</v>
      </c>
      <c r="D687">
        <v>7.7</v>
      </c>
      <c r="E687">
        <v>12.99</v>
      </c>
      <c r="F687">
        <v>9.220000000000001</v>
      </c>
      <c r="G687">
        <v>30.75</v>
      </c>
      <c r="H687">
        <v>0.42</v>
      </c>
      <c r="I687">
        <v>18</v>
      </c>
      <c r="J687">
        <v>273.76</v>
      </c>
      <c r="K687">
        <v>59.89</v>
      </c>
      <c r="L687">
        <v>6.5</v>
      </c>
      <c r="M687">
        <v>16</v>
      </c>
      <c r="N687">
        <v>72.37</v>
      </c>
      <c r="O687">
        <v>33998.16</v>
      </c>
      <c r="P687">
        <v>148.96</v>
      </c>
      <c r="Q687">
        <v>453.17</v>
      </c>
      <c r="R687">
        <v>47.11</v>
      </c>
      <c r="S687">
        <v>28.65</v>
      </c>
      <c r="T687">
        <v>8470.99</v>
      </c>
      <c r="U687">
        <v>0.61</v>
      </c>
      <c r="V687">
        <v>0.88</v>
      </c>
      <c r="W687">
        <v>0.11</v>
      </c>
      <c r="X687">
        <v>0.5</v>
      </c>
      <c r="Y687">
        <v>1</v>
      </c>
      <c r="Z687">
        <v>10</v>
      </c>
    </row>
    <row r="688" spans="1:26">
      <c r="A688">
        <v>23</v>
      </c>
      <c r="B688">
        <v>135</v>
      </c>
      <c r="C688" t="s">
        <v>26</v>
      </c>
      <c r="D688">
        <v>7.7605</v>
      </c>
      <c r="E688">
        <v>12.89</v>
      </c>
      <c r="F688">
        <v>9.17</v>
      </c>
      <c r="G688">
        <v>32.38</v>
      </c>
      <c r="H688">
        <v>0.44</v>
      </c>
      <c r="I688">
        <v>17</v>
      </c>
      <c r="J688">
        <v>274.24</v>
      </c>
      <c r="K688">
        <v>59.89</v>
      </c>
      <c r="L688">
        <v>6.75</v>
      </c>
      <c r="M688">
        <v>15</v>
      </c>
      <c r="N688">
        <v>72.61</v>
      </c>
      <c r="O688">
        <v>34057.71</v>
      </c>
      <c r="P688">
        <v>147.8</v>
      </c>
      <c r="Q688">
        <v>453.21</v>
      </c>
      <c r="R688">
        <v>45.31</v>
      </c>
      <c r="S688">
        <v>28.65</v>
      </c>
      <c r="T688">
        <v>7577.36</v>
      </c>
      <c r="U688">
        <v>0.63</v>
      </c>
      <c r="V688">
        <v>0.89</v>
      </c>
      <c r="W688">
        <v>0.11</v>
      </c>
      <c r="X688">
        <v>0.45</v>
      </c>
      <c r="Y688">
        <v>1</v>
      </c>
      <c r="Z688">
        <v>10</v>
      </c>
    </row>
    <row r="689" spans="1:26">
      <c r="A689">
        <v>24</v>
      </c>
      <c r="B689">
        <v>135</v>
      </c>
      <c r="C689" t="s">
        <v>26</v>
      </c>
      <c r="D689">
        <v>7.7596</v>
      </c>
      <c r="E689">
        <v>12.89</v>
      </c>
      <c r="F689">
        <v>9.17</v>
      </c>
      <c r="G689">
        <v>32.38</v>
      </c>
      <c r="H689">
        <v>0.45</v>
      </c>
      <c r="I689">
        <v>17</v>
      </c>
      <c r="J689">
        <v>274.73</v>
      </c>
      <c r="K689">
        <v>59.89</v>
      </c>
      <c r="L689">
        <v>7</v>
      </c>
      <c r="M689">
        <v>15</v>
      </c>
      <c r="N689">
        <v>72.84</v>
      </c>
      <c r="O689">
        <v>34117.35</v>
      </c>
      <c r="P689">
        <v>147.68</v>
      </c>
      <c r="Q689">
        <v>453.24</v>
      </c>
      <c r="R689">
        <v>45.46</v>
      </c>
      <c r="S689">
        <v>28.65</v>
      </c>
      <c r="T689">
        <v>7649.75</v>
      </c>
      <c r="U689">
        <v>0.63</v>
      </c>
      <c r="V689">
        <v>0.89</v>
      </c>
      <c r="W689">
        <v>0.11</v>
      </c>
      <c r="X689">
        <v>0.45</v>
      </c>
      <c r="Y689">
        <v>1</v>
      </c>
      <c r="Z689">
        <v>10</v>
      </c>
    </row>
    <row r="690" spans="1:26">
      <c r="A690">
        <v>25</v>
      </c>
      <c r="B690">
        <v>135</v>
      </c>
      <c r="C690" t="s">
        <v>26</v>
      </c>
      <c r="D690">
        <v>7.8037</v>
      </c>
      <c r="E690">
        <v>12.81</v>
      </c>
      <c r="F690">
        <v>9.15</v>
      </c>
      <c r="G690">
        <v>34.32</v>
      </c>
      <c r="H690">
        <v>0.47</v>
      </c>
      <c r="I690">
        <v>16</v>
      </c>
      <c r="J690">
        <v>275.21</v>
      </c>
      <c r="K690">
        <v>59.89</v>
      </c>
      <c r="L690">
        <v>7.25</v>
      </c>
      <c r="M690">
        <v>14</v>
      </c>
      <c r="N690">
        <v>73.08</v>
      </c>
      <c r="O690">
        <v>34177.09</v>
      </c>
      <c r="P690">
        <v>147</v>
      </c>
      <c r="Q690">
        <v>453.18</v>
      </c>
      <c r="R690">
        <v>44.63</v>
      </c>
      <c r="S690">
        <v>28.65</v>
      </c>
      <c r="T690">
        <v>7242.15</v>
      </c>
      <c r="U690">
        <v>0.64</v>
      </c>
      <c r="V690">
        <v>0.89</v>
      </c>
      <c r="W690">
        <v>0.11</v>
      </c>
      <c r="X690">
        <v>0.43</v>
      </c>
      <c r="Y690">
        <v>1</v>
      </c>
      <c r="Z690">
        <v>10</v>
      </c>
    </row>
    <row r="691" spans="1:26">
      <c r="A691">
        <v>26</v>
      </c>
      <c r="B691">
        <v>135</v>
      </c>
      <c r="C691" t="s">
        <v>26</v>
      </c>
      <c r="D691">
        <v>7.8585</v>
      </c>
      <c r="E691">
        <v>12.72</v>
      </c>
      <c r="F691">
        <v>9.109999999999999</v>
      </c>
      <c r="G691">
        <v>36.45</v>
      </c>
      <c r="H691">
        <v>0.48</v>
      </c>
      <c r="I691">
        <v>15</v>
      </c>
      <c r="J691">
        <v>275.7</v>
      </c>
      <c r="K691">
        <v>59.89</v>
      </c>
      <c r="L691">
        <v>7.5</v>
      </c>
      <c r="M691">
        <v>13</v>
      </c>
      <c r="N691">
        <v>73.31</v>
      </c>
      <c r="O691">
        <v>34236.91</v>
      </c>
      <c r="P691">
        <v>145.78</v>
      </c>
      <c r="Q691">
        <v>453.22</v>
      </c>
      <c r="R691">
        <v>43.31</v>
      </c>
      <c r="S691">
        <v>28.65</v>
      </c>
      <c r="T691">
        <v>6583.44</v>
      </c>
      <c r="U691">
        <v>0.66</v>
      </c>
      <c r="V691">
        <v>0.89</v>
      </c>
      <c r="W691">
        <v>0.11</v>
      </c>
      <c r="X691">
        <v>0.39</v>
      </c>
      <c r="Y691">
        <v>1</v>
      </c>
      <c r="Z691">
        <v>10</v>
      </c>
    </row>
    <row r="692" spans="1:26">
      <c r="A692">
        <v>27</v>
      </c>
      <c r="B692">
        <v>135</v>
      </c>
      <c r="C692" t="s">
        <v>26</v>
      </c>
      <c r="D692">
        <v>7.8608</v>
      </c>
      <c r="E692">
        <v>12.72</v>
      </c>
      <c r="F692">
        <v>9.109999999999999</v>
      </c>
      <c r="G692">
        <v>36.44</v>
      </c>
      <c r="H692">
        <v>0.5</v>
      </c>
      <c r="I692">
        <v>15</v>
      </c>
      <c r="J692">
        <v>276.18</v>
      </c>
      <c r="K692">
        <v>59.89</v>
      </c>
      <c r="L692">
        <v>7.75</v>
      </c>
      <c r="M692">
        <v>13</v>
      </c>
      <c r="N692">
        <v>73.55</v>
      </c>
      <c r="O692">
        <v>34296.82</v>
      </c>
      <c r="P692">
        <v>145.76</v>
      </c>
      <c r="Q692">
        <v>453.24</v>
      </c>
      <c r="R692">
        <v>43.27</v>
      </c>
      <c r="S692">
        <v>28.65</v>
      </c>
      <c r="T692">
        <v>6566.74</v>
      </c>
      <c r="U692">
        <v>0.66</v>
      </c>
      <c r="V692">
        <v>0.89</v>
      </c>
      <c r="W692">
        <v>0.1</v>
      </c>
      <c r="X692">
        <v>0.39</v>
      </c>
      <c r="Y692">
        <v>1</v>
      </c>
      <c r="Z692">
        <v>10</v>
      </c>
    </row>
    <row r="693" spans="1:26">
      <c r="A693">
        <v>28</v>
      </c>
      <c r="B693">
        <v>135</v>
      </c>
      <c r="C693" t="s">
        <v>26</v>
      </c>
      <c r="D693">
        <v>7.9426</v>
      </c>
      <c r="E693">
        <v>12.59</v>
      </c>
      <c r="F693">
        <v>9.029999999999999</v>
      </c>
      <c r="G693">
        <v>38.7</v>
      </c>
      <c r="H693">
        <v>0.51</v>
      </c>
      <c r="I693">
        <v>14</v>
      </c>
      <c r="J693">
        <v>276.67</v>
      </c>
      <c r="K693">
        <v>59.89</v>
      </c>
      <c r="L693">
        <v>8</v>
      </c>
      <c r="M693">
        <v>12</v>
      </c>
      <c r="N693">
        <v>73.78</v>
      </c>
      <c r="O693">
        <v>34356.83</v>
      </c>
      <c r="P693">
        <v>143.96</v>
      </c>
      <c r="Q693">
        <v>453.17</v>
      </c>
      <c r="R693">
        <v>40.25</v>
      </c>
      <c r="S693">
        <v>28.65</v>
      </c>
      <c r="T693">
        <v>5058.81</v>
      </c>
      <c r="U693">
        <v>0.71</v>
      </c>
      <c r="V693">
        <v>0.9</v>
      </c>
      <c r="W693">
        <v>0.11</v>
      </c>
      <c r="X693">
        <v>0.31</v>
      </c>
      <c r="Y693">
        <v>1</v>
      </c>
      <c r="Z693">
        <v>10</v>
      </c>
    </row>
    <row r="694" spans="1:26">
      <c r="A694">
        <v>29</v>
      </c>
      <c r="B694">
        <v>135</v>
      </c>
      <c r="C694" t="s">
        <v>26</v>
      </c>
      <c r="D694">
        <v>7.9416</v>
      </c>
      <c r="E694">
        <v>12.59</v>
      </c>
      <c r="F694">
        <v>9.029999999999999</v>
      </c>
      <c r="G694">
        <v>38.7</v>
      </c>
      <c r="H694">
        <v>0.53</v>
      </c>
      <c r="I694">
        <v>14</v>
      </c>
      <c r="J694">
        <v>277.16</v>
      </c>
      <c r="K694">
        <v>59.89</v>
      </c>
      <c r="L694">
        <v>8.25</v>
      </c>
      <c r="M694">
        <v>12</v>
      </c>
      <c r="N694">
        <v>74.02</v>
      </c>
      <c r="O694">
        <v>34416.93</v>
      </c>
      <c r="P694">
        <v>144</v>
      </c>
      <c r="Q694">
        <v>453.2</v>
      </c>
      <c r="R694">
        <v>40.8</v>
      </c>
      <c r="S694">
        <v>28.65</v>
      </c>
      <c r="T694">
        <v>5336.84</v>
      </c>
      <c r="U694">
        <v>0.7</v>
      </c>
      <c r="V694">
        <v>0.9</v>
      </c>
      <c r="W694">
        <v>0.1</v>
      </c>
      <c r="X694">
        <v>0.31</v>
      </c>
      <c r="Y694">
        <v>1</v>
      </c>
      <c r="Z694">
        <v>10</v>
      </c>
    </row>
    <row r="695" spans="1:26">
      <c r="A695">
        <v>30</v>
      </c>
      <c r="B695">
        <v>135</v>
      </c>
      <c r="C695" t="s">
        <v>26</v>
      </c>
      <c r="D695">
        <v>7.8591</v>
      </c>
      <c r="E695">
        <v>12.72</v>
      </c>
      <c r="F695">
        <v>9.16</v>
      </c>
      <c r="G695">
        <v>39.27</v>
      </c>
      <c r="H695">
        <v>0.55</v>
      </c>
      <c r="I695">
        <v>14</v>
      </c>
      <c r="J695">
        <v>277.65</v>
      </c>
      <c r="K695">
        <v>59.89</v>
      </c>
      <c r="L695">
        <v>8.5</v>
      </c>
      <c r="M695">
        <v>12</v>
      </c>
      <c r="N695">
        <v>74.26000000000001</v>
      </c>
      <c r="O695">
        <v>34477.13</v>
      </c>
      <c r="P695">
        <v>145.98</v>
      </c>
      <c r="Q695">
        <v>453.17</v>
      </c>
      <c r="R695">
        <v>45.44</v>
      </c>
      <c r="S695">
        <v>28.65</v>
      </c>
      <c r="T695">
        <v>7654.56</v>
      </c>
      <c r="U695">
        <v>0.63</v>
      </c>
      <c r="V695">
        <v>0.89</v>
      </c>
      <c r="W695">
        <v>0.1</v>
      </c>
      <c r="X695">
        <v>0.44</v>
      </c>
      <c r="Y695">
        <v>1</v>
      </c>
      <c r="Z695">
        <v>10</v>
      </c>
    </row>
    <row r="696" spans="1:26">
      <c r="A696">
        <v>31</v>
      </c>
      <c r="B696">
        <v>135</v>
      </c>
      <c r="C696" t="s">
        <v>26</v>
      </c>
      <c r="D696">
        <v>7.9528</v>
      </c>
      <c r="E696">
        <v>12.57</v>
      </c>
      <c r="F696">
        <v>9.06</v>
      </c>
      <c r="G696">
        <v>41.83</v>
      </c>
      <c r="H696">
        <v>0.5600000000000001</v>
      </c>
      <c r="I696">
        <v>13</v>
      </c>
      <c r="J696">
        <v>278.13</v>
      </c>
      <c r="K696">
        <v>59.89</v>
      </c>
      <c r="L696">
        <v>8.75</v>
      </c>
      <c r="M696">
        <v>11</v>
      </c>
      <c r="N696">
        <v>74.5</v>
      </c>
      <c r="O696">
        <v>34537.41</v>
      </c>
      <c r="P696">
        <v>144.22</v>
      </c>
      <c r="Q696">
        <v>453.17</v>
      </c>
      <c r="R696">
        <v>41.93</v>
      </c>
      <c r="S696">
        <v>28.65</v>
      </c>
      <c r="T696">
        <v>5905.27</v>
      </c>
      <c r="U696">
        <v>0.68</v>
      </c>
      <c r="V696">
        <v>0.9</v>
      </c>
      <c r="W696">
        <v>0.1</v>
      </c>
      <c r="X696">
        <v>0.34</v>
      </c>
      <c r="Y696">
        <v>1</v>
      </c>
      <c r="Z696">
        <v>10</v>
      </c>
    </row>
    <row r="697" spans="1:26">
      <c r="A697">
        <v>32</v>
      </c>
      <c r="B697">
        <v>135</v>
      </c>
      <c r="C697" t="s">
        <v>26</v>
      </c>
      <c r="D697">
        <v>7.9504</v>
      </c>
      <c r="E697">
        <v>12.58</v>
      </c>
      <c r="F697">
        <v>9.07</v>
      </c>
      <c r="G697">
        <v>41.85</v>
      </c>
      <c r="H697">
        <v>0.58</v>
      </c>
      <c r="I697">
        <v>13</v>
      </c>
      <c r="J697">
        <v>278.62</v>
      </c>
      <c r="K697">
        <v>59.89</v>
      </c>
      <c r="L697">
        <v>9</v>
      </c>
      <c r="M697">
        <v>11</v>
      </c>
      <c r="N697">
        <v>74.73999999999999</v>
      </c>
      <c r="O697">
        <v>34597.8</v>
      </c>
      <c r="P697">
        <v>143.93</v>
      </c>
      <c r="Q697">
        <v>453.21</v>
      </c>
      <c r="R697">
        <v>41.98</v>
      </c>
      <c r="S697">
        <v>28.65</v>
      </c>
      <c r="T697">
        <v>5929.63</v>
      </c>
      <c r="U697">
        <v>0.68</v>
      </c>
      <c r="V697">
        <v>0.9</v>
      </c>
      <c r="W697">
        <v>0.1</v>
      </c>
      <c r="X697">
        <v>0.35</v>
      </c>
      <c r="Y697">
        <v>1</v>
      </c>
      <c r="Z697">
        <v>10</v>
      </c>
    </row>
    <row r="698" spans="1:26">
      <c r="A698">
        <v>33</v>
      </c>
      <c r="B698">
        <v>135</v>
      </c>
      <c r="C698" t="s">
        <v>26</v>
      </c>
      <c r="D698">
        <v>7.9446</v>
      </c>
      <c r="E698">
        <v>12.59</v>
      </c>
      <c r="F698">
        <v>9.08</v>
      </c>
      <c r="G698">
        <v>41.89</v>
      </c>
      <c r="H698">
        <v>0.59</v>
      </c>
      <c r="I698">
        <v>13</v>
      </c>
      <c r="J698">
        <v>279.11</v>
      </c>
      <c r="K698">
        <v>59.89</v>
      </c>
      <c r="L698">
        <v>9.25</v>
      </c>
      <c r="M698">
        <v>11</v>
      </c>
      <c r="N698">
        <v>74.98</v>
      </c>
      <c r="O698">
        <v>34658.27</v>
      </c>
      <c r="P698">
        <v>143.41</v>
      </c>
      <c r="Q698">
        <v>453.2</v>
      </c>
      <c r="R698">
        <v>42.22</v>
      </c>
      <c r="S698">
        <v>28.65</v>
      </c>
      <c r="T698">
        <v>6048.69</v>
      </c>
      <c r="U698">
        <v>0.68</v>
      </c>
      <c r="V698">
        <v>0.9</v>
      </c>
      <c r="W698">
        <v>0.1</v>
      </c>
      <c r="X698">
        <v>0.36</v>
      </c>
      <c r="Y698">
        <v>1</v>
      </c>
      <c r="Z698">
        <v>10</v>
      </c>
    </row>
    <row r="699" spans="1:26">
      <c r="A699">
        <v>34</v>
      </c>
      <c r="B699">
        <v>135</v>
      </c>
      <c r="C699" t="s">
        <v>26</v>
      </c>
      <c r="D699">
        <v>8.006</v>
      </c>
      <c r="E699">
        <v>12.49</v>
      </c>
      <c r="F699">
        <v>9.029999999999999</v>
      </c>
      <c r="G699">
        <v>45.15</v>
      </c>
      <c r="H699">
        <v>0.6</v>
      </c>
      <c r="I699">
        <v>12</v>
      </c>
      <c r="J699">
        <v>279.61</v>
      </c>
      <c r="K699">
        <v>59.89</v>
      </c>
      <c r="L699">
        <v>9.5</v>
      </c>
      <c r="M699">
        <v>10</v>
      </c>
      <c r="N699">
        <v>75.22</v>
      </c>
      <c r="O699">
        <v>34718.84</v>
      </c>
      <c r="P699">
        <v>142.77</v>
      </c>
      <c r="Q699">
        <v>453.19</v>
      </c>
      <c r="R699">
        <v>40.77</v>
      </c>
      <c r="S699">
        <v>28.65</v>
      </c>
      <c r="T699">
        <v>5327.91</v>
      </c>
      <c r="U699">
        <v>0.7</v>
      </c>
      <c r="V699">
        <v>0.9</v>
      </c>
      <c r="W699">
        <v>0.1</v>
      </c>
      <c r="X699">
        <v>0.31</v>
      </c>
      <c r="Y699">
        <v>1</v>
      </c>
      <c r="Z699">
        <v>10</v>
      </c>
    </row>
    <row r="700" spans="1:26">
      <c r="A700">
        <v>35</v>
      </c>
      <c r="B700">
        <v>135</v>
      </c>
      <c r="C700" t="s">
        <v>26</v>
      </c>
      <c r="D700">
        <v>8.002800000000001</v>
      </c>
      <c r="E700">
        <v>12.5</v>
      </c>
      <c r="F700">
        <v>9.039999999999999</v>
      </c>
      <c r="G700">
        <v>45.18</v>
      </c>
      <c r="H700">
        <v>0.62</v>
      </c>
      <c r="I700">
        <v>12</v>
      </c>
      <c r="J700">
        <v>280.1</v>
      </c>
      <c r="K700">
        <v>59.89</v>
      </c>
      <c r="L700">
        <v>9.75</v>
      </c>
      <c r="M700">
        <v>10</v>
      </c>
      <c r="N700">
        <v>75.45999999999999</v>
      </c>
      <c r="O700">
        <v>34779.51</v>
      </c>
      <c r="P700">
        <v>142.62</v>
      </c>
      <c r="Q700">
        <v>453.17</v>
      </c>
      <c r="R700">
        <v>40.88</v>
      </c>
      <c r="S700">
        <v>28.65</v>
      </c>
      <c r="T700">
        <v>5384.43</v>
      </c>
      <c r="U700">
        <v>0.7</v>
      </c>
      <c r="V700">
        <v>0.9</v>
      </c>
      <c r="W700">
        <v>0.1</v>
      </c>
      <c r="X700">
        <v>0.32</v>
      </c>
      <c r="Y700">
        <v>1</v>
      </c>
      <c r="Z700">
        <v>10</v>
      </c>
    </row>
    <row r="701" spans="1:26">
      <c r="A701">
        <v>36</v>
      </c>
      <c r="B701">
        <v>135</v>
      </c>
      <c r="C701" t="s">
        <v>26</v>
      </c>
      <c r="D701">
        <v>7.9954</v>
      </c>
      <c r="E701">
        <v>12.51</v>
      </c>
      <c r="F701">
        <v>9.050000000000001</v>
      </c>
      <c r="G701">
        <v>45.24</v>
      </c>
      <c r="H701">
        <v>0.63</v>
      </c>
      <c r="I701">
        <v>12</v>
      </c>
      <c r="J701">
        <v>280.59</v>
      </c>
      <c r="K701">
        <v>59.89</v>
      </c>
      <c r="L701">
        <v>10</v>
      </c>
      <c r="M701">
        <v>10</v>
      </c>
      <c r="N701">
        <v>75.7</v>
      </c>
      <c r="O701">
        <v>34840.27</v>
      </c>
      <c r="P701">
        <v>142.28</v>
      </c>
      <c r="Q701">
        <v>453.17</v>
      </c>
      <c r="R701">
        <v>41.29</v>
      </c>
      <c r="S701">
        <v>28.65</v>
      </c>
      <c r="T701">
        <v>5588.45</v>
      </c>
      <c r="U701">
        <v>0.6899999999999999</v>
      </c>
      <c r="V701">
        <v>0.9</v>
      </c>
      <c r="W701">
        <v>0.1</v>
      </c>
      <c r="X701">
        <v>0.33</v>
      </c>
      <c r="Y701">
        <v>1</v>
      </c>
      <c r="Z701">
        <v>10</v>
      </c>
    </row>
    <row r="702" spans="1:26">
      <c r="A702">
        <v>37</v>
      </c>
      <c r="B702">
        <v>135</v>
      </c>
      <c r="C702" t="s">
        <v>26</v>
      </c>
      <c r="D702">
        <v>8.059799999999999</v>
      </c>
      <c r="E702">
        <v>12.41</v>
      </c>
      <c r="F702">
        <v>9</v>
      </c>
      <c r="G702">
        <v>49.08</v>
      </c>
      <c r="H702">
        <v>0.65</v>
      </c>
      <c r="I702">
        <v>11</v>
      </c>
      <c r="J702">
        <v>281.08</v>
      </c>
      <c r="K702">
        <v>59.89</v>
      </c>
      <c r="L702">
        <v>10.25</v>
      </c>
      <c r="M702">
        <v>9</v>
      </c>
      <c r="N702">
        <v>75.95</v>
      </c>
      <c r="O702">
        <v>34901.13</v>
      </c>
      <c r="P702">
        <v>141.17</v>
      </c>
      <c r="Q702">
        <v>453.18</v>
      </c>
      <c r="R702">
        <v>39.63</v>
      </c>
      <c r="S702">
        <v>28.65</v>
      </c>
      <c r="T702">
        <v>4764.53</v>
      </c>
      <c r="U702">
        <v>0.72</v>
      </c>
      <c r="V702">
        <v>0.9</v>
      </c>
      <c r="W702">
        <v>0.1</v>
      </c>
      <c r="X702">
        <v>0.28</v>
      </c>
      <c r="Y702">
        <v>1</v>
      </c>
      <c r="Z702">
        <v>10</v>
      </c>
    </row>
    <row r="703" spans="1:26">
      <c r="A703">
        <v>38</v>
      </c>
      <c r="B703">
        <v>135</v>
      </c>
      <c r="C703" t="s">
        <v>26</v>
      </c>
      <c r="D703">
        <v>8.0528</v>
      </c>
      <c r="E703">
        <v>12.42</v>
      </c>
      <c r="F703">
        <v>9.01</v>
      </c>
      <c r="G703">
        <v>49.14</v>
      </c>
      <c r="H703">
        <v>0.66</v>
      </c>
      <c r="I703">
        <v>11</v>
      </c>
      <c r="J703">
        <v>281.58</v>
      </c>
      <c r="K703">
        <v>59.89</v>
      </c>
      <c r="L703">
        <v>10.5</v>
      </c>
      <c r="M703">
        <v>9</v>
      </c>
      <c r="N703">
        <v>76.19</v>
      </c>
      <c r="O703">
        <v>34962.08</v>
      </c>
      <c r="P703">
        <v>141.19</v>
      </c>
      <c r="Q703">
        <v>453.17</v>
      </c>
      <c r="R703">
        <v>39.97</v>
      </c>
      <c r="S703">
        <v>28.65</v>
      </c>
      <c r="T703">
        <v>4932.98</v>
      </c>
      <c r="U703">
        <v>0.72</v>
      </c>
      <c r="V703">
        <v>0.9</v>
      </c>
      <c r="W703">
        <v>0.1</v>
      </c>
      <c r="X703">
        <v>0.29</v>
      </c>
      <c r="Y703">
        <v>1</v>
      </c>
      <c r="Z703">
        <v>10</v>
      </c>
    </row>
    <row r="704" spans="1:26">
      <c r="A704">
        <v>39</v>
      </c>
      <c r="B704">
        <v>135</v>
      </c>
      <c r="C704" t="s">
        <v>26</v>
      </c>
      <c r="D704">
        <v>8.0524</v>
      </c>
      <c r="E704">
        <v>12.42</v>
      </c>
      <c r="F704">
        <v>9.01</v>
      </c>
      <c r="G704">
        <v>49.14</v>
      </c>
      <c r="H704">
        <v>0.68</v>
      </c>
      <c r="I704">
        <v>11</v>
      </c>
      <c r="J704">
        <v>282.07</v>
      </c>
      <c r="K704">
        <v>59.89</v>
      </c>
      <c r="L704">
        <v>10.75</v>
      </c>
      <c r="M704">
        <v>9</v>
      </c>
      <c r="N704">
        <v>76.44</v>
      </c>
      <c r="O704">
        <v>35023.13</v>
      </c>
      <c r="P704">
        <v>140.98</v>
      </c>
      <c r="Q704">
        <v>453.17</v>
      </c>
      <c r="R704">
        <v>40.04</v>
      </c>
      <c r="S704">
        <v>28.65</v>
      </c>
      <c r="T704">
        <v>4970.57</v>
      </c>
      <c r="U704">
        <v>0.72</v>
      </c>
      <c r="V704">
        <v>0.9</v>
      </c>
      <c r="W704">
        <v>0.1</v>
      </c>
      <c r="X704">
        <v>0.29</v>
      </c>
      <c r="Y704">
        <v>1</v>
      </c>
      <c r="Z704">
        <v>10</v>
      </c>
    </row>
    <row r="705" spans="1:26">
      <c r="A705">
        <v>40</v>
      </c>
      <c r="B705">
        <v>135</v>
      </c>
      <c r="C705" t="s">
        <v>26</v>
      </c>
      <c r="D705">
        <v>8.0557</v>
      </c>
      <c r="E705">
        <v>12.41</v>
      </c>
      <c r="F705">
        <v>9</v>
      </c>
      <c r="G705">
        <v>49.12</v>
      </c>
      <c r="H705">
        <v>0.6899999999999999</v>
      </c>
      <c r="I705">
        <v>11</v>
      </c>
      <c r="J705">
        <v>282.57</v>
      </c>
      <c r="K705">
        <v>59.89</v>
      </c>
      <c r="L705">
        <v>11</v>
      </c>
      <c r="M705">
        <v>9</v>
      </c>
      <c r="N705">
        <v>76.68000000000001</v>
      </c>
      <c r="O705">
        <v>35084.28</v>
      </c>
      <c r="P705">
        <v>140.53</v>
      </c>
      <c r="Q705">
        <v>453.17</v>
      </c>
      <c r="R705">
        <v>39.88</v>
      </c>
      <c r="S705">
        <v>28.65</v>
      </c>
      <c r="T705">
        <v>4888.64</v>
      </c>
      <c r="U705">
        <v>0.72</v>
      </c>
      <c r="V705">
        <v>0.9</v>
      </c>
      <c r="W705">
        <v>0.1</v>
      </c>
      <c r="X705">
        <v>0.28</v>
      </c>
      <c r="Y705">
        <v>1</v>
      </c>
      <c r="Z705">
        <v>10</v>
      </c>
    </row>
    <row r="706" spans="1:26">
      <c r="A706">
        <v>41</v>
      </c>
      <c r="B706">
        <v>135</v>
      </c>
      <c r="C706" t="s">
        <v>26</v>
      </c>
      <c r="D706">
        <v>8.1136</v>
      </c>
      <c r="E706">
        <v>12.32</v>
      </c>
      <c r="F706">
        <v>8.970000000000001</v>
      </c>
      <c r="G706">
        <v>53.8</v>
      </c>
      <c r="H706">
        <v>0.71</v>
      </c>
      <c r="I706">
        <v>10</v>
      </c>
      <c r="J706">
        <v>283.06</v>
      </c>
      <c r="K706">
        <v>59.89</v>
      </c>
      <c r="L706">
        <v>11.25</v>
      </c>
      <c r="M706">
        <v>8</v>
      </c>
      <c r="N706">
        <v>76.93000000000001</v>
      </c>
      <c r="O706">
        <v>35145.53</v>
      </c>
      <c r="P706">
        <v>139.71</v>
      </c>
      <c r="Q706">
        <v>453.17</v>
      </c>
      <c r="R706">
        <v>38.54</v>
      </c>
      <c r="S706">
        <v>28.65</v>
      </c>
      <c r="T706">
        <v>4225.8</v>
      </c>
      <c r="U706">
        <v>0.74</v>
      </c>
      <c r="V706">
        <v>0.91</v>
      </c>
      <c r="W706">
        <v>0.1</v>
      </c>
      <c r="X706">
        <v>0.25</v>
      </c>
      <c r="Y706">
        <v>1</v>
      </c>
      <c r="Z706">
        <v>10</v>
      </c>
    </row>
    <row r="707" spans="1:26">
      <c r="A707">
        <v>42</v>
      </c>
      <c r="B707">
        <v>135</v>
      </c>
      <c r="C707" t="s">
        <v>26</v>
      </c>
      <c r="D707">
        <v>8.1242</v>
      </c>
      <c r="E707">
        <v>12.31</v>
      </c>
      <c r="F707">
        <v>8.949999999999999</v>
      </c>
      <c r="G707">
        <v>53.7</v>
      </c>
      <c r="H707">
        <v>0.72</v>
      </c>
      <c r="I707">
        <v>10</v>
      </c>
      <c r="J707">
        <v>283.56</v>
      </c>
      <c r="K707">
        <v>59.89</v>
      </c>
      <c r="L707">
        <v>11.5</v>
      </c>
      <c r="M707">
        <v>8</v>
      </c>
      <c r="N707">
        <v>77.18000000000001</v>
      </c>
      <c r="O707">
        <v>35206.88</v>
      </c>
      <c r="P707">
        <v>139.3</v>
      </c>
      <c r="Q707">
        <v>453.19</v>
      </c>
      <c r="R707">
        <v>37.91</v>
      </c>
      <c r="S707">
        <v>28.65</v>
      </c>
      <c r="T707">
        <v>3909.64</v>
      </c>
      <c r="U707">
        <v>0.76</v>
      </c>
      <c r="V707">
        <v>0.91</v>
      </c>
      <c r="W707">
        <v>0.1</v>
      </c>
      <c r="X707">
        <v>0.23</v>
      </c>
      <c r="Y707">
        <v>1</v>
      </c>
      <c r="Z707">
        <v>10</v>
      </c>
    </row>
    <row r="708" spans="1:26">
      <c r="A708">
        <v>43</v>
      </c>
      <c r="B708">
        <v>135</v>
      </c>
      <c r="C708" t="s">
        <v>26</v>
      </c>
      <c r="D708">
        <v>8.1494</v>
      </c>
      <c r="E708">
        <v>12.27</v>
      </c>
      <c r="F708">
        <v>8.91</v>
      </c>
      <c r="G708">
        <v>53.47</v>
      </c>
      <c r="H708">
        <v>0.74</v>
      </c>
      <c r="I708">
        <v>10</v>
      </c>
      <c r="J708">
        <v>284.06</v>
      </c>
      <c r="K708">
        <v>59.89</v>
      </c>
      <c r="L708">
        <v>11.75</v>
      </c>
      <c r="M708">
        <v>8</v>
      </c>
      <c r="N708">
        <v>77.42</v>
      </c>
      <c r="O708">
        <v>35268.32</v>
      </c>
      <c r="P708">
        <v>138.34</v>
      </c>
      <c r="Q708">
        <v>453.18</v>
      </c>
      <c r="R708">
        <v>36.74</v>
      </c>
      <c r="S708">
        <v>28.65</v>
      </c>
      <c r="T708">
        <v>3324.43</v>
      </c>
      <c r="U708">
        <v>0.78</v>
      </c>
      <c r="V708">
        <v>0.91</v>
      </c>
      <c r="W708">
        <v>0.09</v>
      </c>
      <c r="X708">
        <v>0.19</v>
      </c>
      <c r="Y708">
        <v>1</v>
      </c>
      <c r="Z708">
        <v>10</v>
      </c>
    </row>
    <row r="709" spans="1:26">
      <c r="A709">
        <v>44</v>
      </c>
      <c r="B709">
        <v>135</v>
      </c>
      <c r="C709" t="s">
        <v>26</v>
      </c>
      <c r="D709">
        <v>8.1074</v>
      </c>
      <c r="E709">
        <v>12.33</v>
      </c>
      <c r="F709">
        <v>8.98</v>
      </c>
      <c r="G709">
        <v>53.86</v>
      </c>
      <c r="H709">
        <v>0.75</v>
      </c>
      <c r="I709">
        <v>10</v>
      </c>
      <c r="J709">
        <v>284.56</v>
      </c>
      <c r="K709">
        <v>59.89</v>
      </c>
      <c r="L709">
        <v>12</v>
      </c>
      <c r="M709">
        <v>8</v>
      </c>
      <c r="N709">
        <v>77.67</v>
      </c>
      <c r="O709">
        <v>35329.87</v>
      </c>
      <c r="P709">
        <v>138.76</v>
      </c>
      <c r="Q709">
        <v>453.21</v>
      </c>
      <c r="R709">
        <v>39.16</v>
      </c>
      <c r="S709">
        <v>28.65</v>
      </c>
      <c r="T709">
        <v>4534</v>
      </c>
      <c r="U709">
        <v>0.73</v>
      </c>
      <c r="V709">
        <v>0.91</v>
      </c>
      <c r="W709">
        <v>0.09</v>
      </c>
      <c r="X709">
        <v>0.26</v>
      </c>
      <c r="Y709">
        <v>1</v>
      </c>
      <c r="Z709">
        <v>10</v>
      </c>
    </row>
    <row r="710" spans="1:26">
      <c r="A710">
        <v>45</v>
      </c>
      <c r="B710">
        <v>135</v>
      </c>
      <c r="C710" t="s">
        <v>26</v>
      </c>
      <c r="D710">
        <v>8.088100000000001</v>
      </c>
      <c r="E710">
        <v>12.36</v>
      </c>
      <c r="F710">
        <v>9.01</v>
      </c>
      <c r="G710">
        <v>54.03</v>
      </c>
      <c r="H710">
        <v>0.77</v>
      </c>
      <c r="I710">
        <v>10</v>
      </c>
      <c r="J710">
        <v>285.06</v>
      </c>
      <c r="K710">
        <v>59.89</v>
      </c>
      <c r="L710">
        <v>12.25</v>
      </c>
      <c r="M710">
        <v>8</v>
      </c>
      <c r="N710">
        <v>77.92</v>
      </c>
      <c r="O710">
        <v>35391.51</v>
      </c>
      <c r="P710">
        <v>139.04</v>
      </c>
      <c r="Q710">
        <v>453.25</v>
      </c>
      <c r="R710">
        <v>39.97</v>
      </c>
      <c r="S710">
        <v>28.65</v>
      </c>
      <c r="T710">
        <v>4939.13</v>
      </c>
      <c r="U710">
        <v>0.72</v>
      </c>
      <c r="V710">
        <v>0.9</v>
      </c>
      <c r="W710">
        <v>0.1</v>
      </c>
      <c r="X710">
        <v>0.28</v>
      </c>
      <c r="Y710">
        <v>1</v>
      </c>
      <c r="Z710">
        <v>10</v>
      </c>
    </row>
    <row r="711" spans="1:26">
      <c r="A711">
        <v>46</v>
      </c>
      <c r="B711">
        <v>135</v>
      </c>
      <c r="C711" t="s">
        <v>26</v>
      </c>
      <c r="D711">
        <v>8.1625</v>
      </c>
      <c r="E711">
        <v>12.25</v>
      </c>
      <c r="F711">
        <v>8.94</v>
      </c>
      <c r="G711">
        <v>59.62</v>
      </c>
      <c r="H711">
        <v>0.78</v>
      </c>
      <c r="I711">
        <v>9</v>
      </c>
      <c r="J711">
        <v>285.56</v>
      </c>
      <c r="K711">
        <v>59.89</v>
      </c>
      <c r="L711">
        <v>12.5</v>
      </c>
      <c r="M711">
        <v>7</v>
      </c>
      <c r="N711">
        <v>78.17</v>
      </c>
      <c r="O711">
        <v>35453.26</v>
      </c>
      <c r="P711">
        <v>137.51</v>
      </c>
      <c r="Q711">
        <v>453.17</v>
      </c>
      <c r="R711">
        <v>37.96</v>
      </c>
      <c r="S711">
        <v>28.65</v>
      </c>
      <c r="T711">
        <v>3941.29</v>
      </c>
      <c r="U711">
        <v>0.75</v>
      </c>
      <c r="V711">
        <v>0.91</v>
      </c>
      <c r="W711">
        <v>0.09</v>
      </c>
      <c r="X711">
        <v>0.22</v>
      </c>
      <c r="Y711">
        <v>1</v>
      </c>
      <c r="Z711">
        <v>10</v>
      </c>
    </row>
    <row r="712" spans="1:26">
      <c r="A712">
        <v>47</v>
      </c>
      <c r="B712">
        <v>135</v>
      </c>
      <c r="C712" t="s">
        <v>26</v>
      </c>
      <c r="D712">
        <v>8.1553</v>
      </c>
      <c r="E712">
        <v>12.26</v>
      </c>
      <c r="F712">
        <v>8.949999999999999</v>
      </c>
      <c r="G712">
        <v>59.69</v>
      </c>
      <c r="H712">
        <v>0.79</v>
      </c>
      <c r="I712">
        <v>9</v>
      </c>
      <c r="J712">
        <v>286.06</v>
      </c>
      <c r="K712">
        <v>59.89</v>
      </c>
      <c r="L712">
        <v>12.75</v>
      </c>
      <c r="M712">
        <v>7</v>
      </c>
      <c r="N712">
        <v>78.42</v>
      </c>
      <c r="O712">
        <v>35515.1</v>
      </c>
      <c r="P712">
        <v>137.63</v>
      </c>
      <c r="Q712">
        <v>453.18</v>
      </c>
      <c r="R712">
        <v>38.23</v>
      </c>
      <c r="S712">
        <v>28.65</v>
      </c>
      <c r="T712">
        <v>4074.73</v>
      </c>
      <c r="U712">
        <v>0.75</v>
      </c>
      <c r="V712">
        <v>0.91</v>
      </c>
      <c r="W712">
        <v>0.1</v>
      </c>
      <c r="X712">
        <v>0.23</v>
      </c>
      <c r="Y712">
        <v>1</v>
      </c>
      <c r="Z712">
        <v>10</v>
      </c>
    </row>
    <row r="713" spans="1:26">
      <c r="A713">
        <v>48</v>
      </c>
      <c r="B713">
        <v>135</v>
      </c>
      <c r="C713" t="s">
        <v>26</v>
      </c>
      <c r="D713">
        <v>8.160500000000001</v>
      </c>
      <c r="E713">
        <v>12.25</v>
      </c>
      <c r="F713">
        <v>8.949999999999999</v>
      </c>
      <c r="G713">
        <v>59.64</v>
      </c>
      <c r="H713">
        <v>0.8100000000000001</v>
      </c>
      <c r="I713">
        <v>9</v>
      </c>
      <c r="J713">
        <v>286.56</v>
      </c>
      <c r="K713">
        <v>59.89</v>
      </c>
      <c r="L713">
        <v>13</v>
      </c>
      <c r="M713">
        <v>7</v>
      </c>
      <c r="N713">
        <v>78.68000000000001</v>
      </c>
      <c r="O713">
        <v>35577.18</v>
      </c>
      <c r="P713">
        <v>137.79</v>
      </c>
      <c r="Q713">
        <v>453.17</v>
      </c>
      <c r="R713">
        <v>37.99</v>
      </c>
      <c r="S713">
        <v>28.65</v>
      </c>
      <c r="T713">
        <v>3954.21</v>
      </c>
      <c r="U713">
        <v>0.75</v>
      </c>
      <c r="V713">
        <v>0.91</v>
      </c>
      <c r="W713">
        <v>0.09</v>
      </c>
      <c r="X713">
        <v>0.23</v>
      </c>
      <c r="Y713">
        <v>1</v>
      </c>
      <c r="Z713">
        <v>10</v>
      </c>
    </row>
    <row r="714" spans="1:26">
      <c r="A714">
        <v>49</v>
      </c>
      <c r="B714">
        <v>135</v>
      </c>
      <c r="C714" t="s">
        <v>26</v>
      </c>
      <c r="D714">
        <v>8.155900000000001</v>
      </c>
      <c r="E714">
        <v>12.26</v>
      </c>
      <c r="F714">
        <v>8.949999999999999</v>
      </c>
      <c r="G714">
        <v>59.69</v>
      </c>
      <c r="H714">
        <v>0.82</v>
      </c>
      <c r="I714">
        <v>9</v>
      </c>
      <c r="J714">
        <v>287.07</v>
      </c>
      <c r="K714">
        <v>59.89</v>
      </c>
      <c r="L714">
        <v>13.25</v>
      </c>
      <c r="M714">
        <v>7</v>
      </c>
      <c r="N714">
        <v>78.93000000000001</v>
      </c>
      <c r="O714">
        <v>35639.23</v>
      </c>
      <c r="P714">
        <v>137.81</v>
      </c>
      <c r="Q714">
        <v>453.18</v>
      </c>
      <c r="R714">
        <v>38.24</v>
      </c>
      <c r="S714">
        <v>28.65</v>
      </c>
      <c r="T714">
        <v>4077.56</v>
      </c>
      <c r="U714">
        <v>0.75</v>
      </c>
      <c r="V714">
        <v>0.91</v>
      </c>
      <c r="W714">
        <v>0.1</v>
      </c>
      <c r="X714">
        <v>0.23</v>
      </c>
      <c r="Y714">
        <v>1</v>
      </c>
      <c r="Z714">
        <v>10</v>
      </c>
    </row>
    <row r="715" spans="1:26">
      <c r="A715">
        <v>50</v>
      </c>
      <c r="B715">
        <v>135</v>
      </c>
      <c r="C715" t="s">
        <v>26</v>
      </c>
      <c r="D715">
        <v>8.154</v>
      </c>
      <c r="E715">
        <v>12.26</v>
      </c>
      <c r="F715">
        <v>8.960000000000001</v>
      </c>
      <c r="G715">
        <v>59.71</v>
      </c>
      <c r="H715">
        <v>0.84</v>
      </c>
      <c r="I715">
        <v>9</v>
      </c>
      <c r="J715">
        <v>287.57</v>
      </c>
      <c r="K715">
        <v>59.89</v>
      </c>
      <c r="L715">
        <v>13.5</v>
      </c>
      <c r="M715">
        <v>7</v>
      </c>
      <c r="N715">
        <v>79.18000000000001</v>
      </c>
      <c r="O715">
        <v>35701.38</v>
      </c>
      <c r="P715">
        <v>137.35</v>
      </c>
      <c r="Q715">
        <v>453.18</v>
      </c>
      <c r="R715">
        <v>38.34</v>
      </c>
      <c r="S715">
        <v>28.65</v>
      </c>
      <c r="T715">
        <v>4128.23</v>
      </c>
      <c r="U715">
        <v>0.75</v>
      </c>
      <c r="V715">
        <v>0.91</v>
      </c>
      <c r="W715">
        <v>0.09</v>
      </c>
      <c r="X715">
        <v>0.24</v>
      </c>
      <c r="Y715">
        <v>1</v>
      </c>
      <c r="Z715">
        <v>10</v>
      </c>
    </row>
    <row r="716" spans="1:26">
      <c r="A716">
        <v>51</v>
      </c>
      <c r="B716">
        <v>135</v>
      </c>
      <c r="C716" t="s">
        <v>26</v>
      </c>
      <c r="D716">
        <v>8.157299999999999</v>
      </c>
      <c r="E716">
        <v>12.26</v>
      </c>
      <c r="F716">
        <v>8.949999999999999</v>
      </c>
      <c r="G716">
        <v>59.67</v>
      </c>
      <c r="H716">
        <v>0.85</v>
      </c>
      <c r="I716">
        <v>9</v>
      </c>
      <c r="J716">
        <v>288.08</v>
      </c>
      <c r="K716">
        <v>59.89</v>
      </c>
      <c r="L716">
        <v>13.75</v>
      </c>
      <c r="M716">
        <v>7</v>
      </c>
      <c r="N716">
        <v>79.44</v>
      </c>
      <c r="O716">
        <v>35763.64</v>
      </c>
      <c r="P716">
        <v>136.89</v>
      </c>
      <c r="Q716">
        <v>453.17</v>
      </c>
      <c r="R716">
        <v>38.1</v>
      </c>
      <c r="S716">
        <v>28.65</v>
      </c>
      <c r="T716">
        <v>4009.01</v>
      </c>
      <c r="U716">
        <v>0.75</v>
      </c>
      <c r="V716">
        <v>0.91</v>
      </c>
      <c r="W716">
        <v>0.1</v>
      </c>
      <c r="X716">
        <v>0.23</v>
      </c>
      <c r="Y716">
        <v>1</v>
      </c>
      <c r="Z716">
        <v>10</v>
      </c>
    </row>
    <row r="717" spans="1:26">
      <c r="A717">
        <v>52</v>
      </c>
      <c r="B717">
        <v>135</v>
      </c>
      <c r="C717" t="s">
        <v>26</v>
      </c>
      <c r="D717">
        <v>8.2179</v>
      </c>
      <c r="E717">
        <v>12.17</v>
      </c>
      <c r="F717">
        <v>8.91</v>
      </c>
      <c r="G717">
        <v>66.83</v>
      </c>
      <c r="H717">
        <v>0.86</v>
      </c>
      <c r="I717">
        <v>8</v>
      </c>
      <c r="J717">
        <v>288.58</v>
      </c>
      <c r="K717">
        <v>59.89</v>
      </c>
      <c r="L717">
        <v>14</v>
      </c>
      <c r="M717">
        <v>6</v>
      </c>
      <c r="N717">
        <v>79.69</v>
      </c>
      <c r="O717">
        <v>35826</v>
      </c>
      <c r="P717">
        <v>135.63</v>
      </c>
      <c r="Q717">
        <v>453.19</v>
      </c>
      <c r="R717">
        <v>36.74</v>
      </c>
      <c r="S717">
        <v>28.65</v>
      </c>
      <c r="T717">
        <v>3336.22</v>
      </c>
      <c r="U717">
        <v>0.78</v>
      </c>
      <c r="V717">
        <v>0.91</v>
      </c>
      <c r="W717">
        <v>0.09</v>
      </c>
      <c r="X717">
        <v>0.19</v>
      </c>
      <c r="Y717">
        <v>1</v>
      </c>
      <c r="Z717">
        <v>10</v>
      </c>
    </row>
    <row r="718" spans="1:26">
      <c r="A718">
        <v>53</v>
      </c>
      <c r="B718">
        <v>135</v>
      </c>
      <c r="C718" t="s">
        <v>26</v>
      </c>
      <c r="D718">
        <v>8.2141</v>
      </c>
      <c r="E718">
        <v>12.17</v>
      </c>
      <c r="F718">
        <v>8.92</v>
      </c>
      <c r="G718">
        <v>66.88</v>
      </c>
      <c r="H718">
        <v>0.88</v>
      </c>
      <c r="I718">
        <v>8</v>
      </c>
      <c r="J718">
        <v>289.09</v>
      </c>
      <c r="K718">
        <v>59.89</v>
      </c>
      <c r="L718">
        <v>14.25</v>
      </c>
      <c r="M718">
        <v>6</v>
      </c>
      <c r="N718">
        <v>79.95</v>
      </c>
      <c r="O718">
        <v>35888.47</v>
      </c>
      <c r="P718">
        <v>135.69</v>
      </c>
      <c r="Q718">
        <v>453.18</v>
      </c>
      <c r="R718">
        <v>37.02</v>
      </c>
      <c r="S718">
        <v>28.65</v>
      </c>
      <c r="T718">
        <v>3476.88</v>
      </c>
      <c r="U718">
        <v>0.77</v>
      </c>
      <c r="V718">
        <v>0.91</v>
      </c>
      <c r="W718">
        <v>0.09</v>
      </c>
      <c r="X718">
        <v>0.2</v>
      </c>
      <c r="Y718">
        <v>1</v>
      </c>
      <c r="Z718">
        <v>10</v>
      </c>
    </row>
    <row r="719" spans="1:26">
      <c r="A719">
        <v>54</v>
      </c>
      <c r="B719">
        <v>135</v>
      </c>
      <c r="C719" t="s">
        <v>26</v>
      </c>
      <c r="D719">
        <v>8.2164</v>
      </c>
      <c r="E719">
        <v>12.17</v>
      </c>
      <c r="F719">
        <v>8.91</v>
      </c>
      <c r="G719">
        <v>66.84999999999999</v>
      </c>
      <c r="H719">
        <v>0.89</v>
      </c>
      <c r="I719">
        <v>8</v>
      </c>
      <c r="J719">
        <v>289.6</v>
      </c>
      <c r="K719">
        <v>59.89</v>
      </c>
      <c r="L719">
        <v>14.5</v>
      </c>
      <c r="M719">
        <v>6</v>
      </c>
      <c r="N719">
        <v>80.20999999999999</v>
      </c>
      <c r="O719">
        <v>35951.04</v>
      </c>
      <c r="P719">
        <v>135.17</v>
      </c>
      <c r="Q719">
        <v>453.17</v>
      </c>
      <c r="R719">
        <v>36.87</v>
      </c>
      <c r="S719">
        <v>28.65</v>
      </c>
      <c r="T719">
        <v>3401.15</v>
      </c>
      <c r="U719">
        <v>0.78</v>
      </c>
      <c r="V719">
        <v>0.91</v>
      </c>
      <c r="W719">
        <v>0.09</v>
      </c>
      <c r="X719">
        <v>0.19</v>
      </c>
      <c r="Y719">
        <v>1</v>
      </c>
      <c r="Z719">
        <v>10</v>
      </c>
    </row>
    <row r="720" spans="1:26">
      <c r="A720">
        <v>55</v>
      </c>
      <c r="B720">
        <v>135</v>
      </c>
      <c r="C720" t="s">
        <v>26</v>
      </c>
      <c r="D720">
        <v>8.2182</v>
      </c>
      <c r="E720">
        <v>12.17</v>
      </c>
      <c r="F720">
        <v>8.91</v>
      </c>
      <c r="G720">
        <v>66.83</v>
      </c>
      <c r="H720">
        <v>0.91</v>
      </c>
      <c r="I720">
        <v>8</v>
      </c>
      <c r="J720">
        <v>290.1</v>
      </c>
      <c r="K720">
        <v>59.89</v>
      </c>
      <c r="L720">
        <v>14.75</v>
      </c>
      <c r="M720">
        <v>6</v>
      </c>
      <c r="N720">
        <v>80.47</v>
      </c>
      <c r="O720">
        <v>36013.72</v>
      </c>
      <c r="P720">
        <v>135.25</v>
      </c>
      <c r="Q720">
        <v>453.18</v>
      </c>
      <c r="R720">
        <v>36.79</v>
      </c>
      <c r="S720">
        <v>28.65</v>
      </c>
      <c r="T720">
        <v>3360.66</v>
      </c>
      <c r="U720">
        <v>0.78</v>
      </c>
      <c r="V720">
        <v>0.91</v>
      </c>
      <c r="W720">
        <v>0.09</v>
      </c>
      <c r="X720">
        <v>0.19</v>
      </c>
      <c r="Y720">
        <v>1</v>
      </c>
      <c r="Z720">
        <v>10</v>
      </c>
    </row>
    <row r="721" spans="1:26">
      <c r="A721">
        <v>56</v>
      </c>
      <c r="B721">
        <v>135</v>
      </c>
      <c r="C721" t="s">
        <v>26</v>
      </c>
      <c r="D721">
        <v>8.238</v>
      </c>
      <c r="E721">
        <v>12.14</v>
      </c>
      <c r="F721">
        <v>8.880000000000001</v>
      </c>
      <c r="G721">
        <v>66.61</v>
      </c>
      <c r="H721">
        <v>0.92</v>
      </c>
      <c r="I721">
        <v>8</v>
      </c>
      <c r="J721">
        <v>290.61</v>
      </c>
      <c r="K721">
        <v>59.89</v>
      </c>
      <c r="L721">
        <v>15</v>
      </c>
      <c r="M721">
        <v>6</v>
      </c>
      <c r="N721">
        <v>80.73</v>
      </c>
      <c r="O721">
        <v>36076.5</v>
      </c>
      <c r="P721">
        <v>134.32</v>
      </c>
      <c r="Q721">
        <v>453.18</v>
      </c>
      <c r="R721">
        <v>35.64</v>
      </c>
      <c r="S721">
        <v>28.65</v>
      </c>
      <c r="T721">
        <v>2786.04</v>
      </c>
      <c r="U721">
        <v>0.8</v>
      </c>
      <c r="V721">
        <v>0.91</v>
      </c>
      <c r="W721">
        <v>0.1</v>
      </c>
      <c r="X721">
        <v>0.16</v>
      </c>
      <c r="Y721">
        <v>1</v>
      </c>
      <c r="Z721">
        <v>10</v>
      </c>
    </row>
    <row r="722" spans="1:26">
      <c r="A722">
        <v>57</v>
      </c>
      <c r="B722">
        <v>135</v>
      </c>
      <c r="C722" t="s">
        <v>26</v>
      </c>
      <c r="D722">
        <v>8.2416</v>
      </c>
      <c r="E722">
        <v>12.13</v>
      </c>
      <c r="F722">
        <v>8.880000000000001</v>
      </c>
      <c r="G722">
        <v>66.56999999999999</v>
      </c>
      <c r="H722">
        <v>0.93</v>
      </c>
      <c r="I722">
        <v>8</v>
      </c>
      <c r="J722">
        <v>291.12</v>
      </c>
      <c r="K722">
        <v>59.89</v>
      </c>
      <c r="L722">
        <v>15.25</v>
      </c>
      <c r="M722">
        <v>6</v>
      </c>
      <c r="N722">
        <v>80.98999999999999</v>
      </c>
      <c r="O722">
        <v>36139.39</v>
      </c>
      <c r="P722">
        <v>133.98</v>
      </c>
      <c r="Q722">
        <v>453.18</v>
      </c>
      <c r="R722">
        <v>35.66</v>
      </c>
      <c r="S722">
        <v>28.65</v>
      </c>
      <c r="T722">
        <v>2794.92</v>
      </c>
      <c r="U722">
        <v>0.8</v>
      </c>
      <c r="V722">
        <v>0.92</v>
      </c>
      <c r="W722">
        <v>0.09</v>
      </c>
      <c r="X722">
        <v>0.16</v>
      </c>
      <c r="Y722">
        <v>1</v>
      </c>
      <c r="Z722">
        <v>10</v>
      </c>
    </row>
    <row r="723" spans="1:26">
      <c r="A723">
        <v>58</v>
      </c>
      <c r="B723">
        <v>135</v>
      </c>
      <c r="C723" t="s">
        <v>26</v>
      </c>
      <c r="D723">
        <v>8.2102</v>
      </c>
      <c r="E723">
        <v>12.18</v>
      </c>
      <c r="F723">
        <v>8.92</v>
      </c>
      <c r="G723">
        <v>66.92</v>
      </c>
      <c r="H723">
        <v>0.95</v>
      </c>
      <c r="I723">
        <v>8</v>
      </c>
      <c r="J723">
        <v>291.63</v>
      </c>
      <c r="K723">
        <v>59.89</v>
      </c>
      <c r="L723">
        <v>15.5</v>
      </c>
      <c r="M723">
        <v>6</v>
      </c>
      <c r="N723">
        <v>81.25</v>
      </c>
      <c r="O723">
        <v>36202.38</v>
      </c>
      <c r="P723">
        <v>134.33</v>
      </c>
      <c r="Q723">
        <v>453.18</v>
      </c>
      <c r="R723">
        <v>37.34</v>
      </c>
      <c r="S723">
        <v>28.65</v>
      </c>
      <c r="T723">
        <v>3636.49</v>
      </c>
      <c r="U723">
        <v>0.77</v>
      </c>
      <c r="V723">
        <v>0.91</v>
      </c>
      <c r="W723">
        <v>0.09</v>
      </c>
      <c r="X723">
        <v>0.2</v>
      </c>
      <c r="Y723">
        <v>1</v>
      </c>
      <c r="Z723">
        <v>10</v>
      </c>
    </row>
    <row r="724" spans="1:26">
      <c r="A724">
        <v>59</v>
      </c>
      <c r="B724">
        <v>135</v>
      </c>
      <c r="C724" t="s">
        <v>26</v>
      </c>
      <c r="D724">
        <v>8.1991</v>
      </c>
      <c r="E724">
        <v>12.2</v>
      </c>
      <c r="F724">
        <v>8.94</v>
      </c>
      <c r="G724">
        <v>67.04000000000001</v>
      </c>
      <c r="H724">
        <v>0.96</v>
      </c>
      <c r="I724">
        <v>8</v>
      </c>
      <c r="J724">
        <v>292.15</v>
      </c>
      <c r="K724">
        <v>59.89</v>
      </c>
      <c r="L724">
        <v>15.75</v>
      </c>
      <c r="M724">
        <v>6</v>
      </c>
      <c r="N724">
        <v>81.51000000000001</v>
      </c>
      <c r="O724">
        <v>36265.48</v>
      </c>
      <c r="P724">
        <v>134.36</v>
      </c>
      <c r="Q724">
        <v>453.28</v>
      </c>
      <c r="R724">
        <v>37.81</v>
      </c>
      <c r="S724">
        <v>28.65</v>
      </c>
      <c r="T724">
        <v>3869.55</v>
      </c>
      <c r="U724">
        <v>0.76</v>
      </c>
      <c r="V724">
        <v>0.91</v>
      </c>
      <c r="W724">
        <v>0.09</v>
      </c>
      <c r="X724">
        <v>0.22</v>
      </c>
      <c r="Y724">
        <v>1</v>
      </c>
      <c r="Z724">
        <v>10</v>
      </c>
    </row>
    <row r="725" spans="1:26">
      <c r="A725">
        <v>60</v>
      </c>
      <c r="B725">
        <v>135</v>
      </c>
      <c r="C725" t="s">
        <v>26</v>
      </c>
      <c r="D725">
        <v>8.266400000000001</v>
      </c>
      <c r="E725">
        <v>12.1</v>
      </c>
      <c r="F725">
        <v>8.890000000000001</v>
      </c>
      <c r="G725">
        <v>76.2</v>
      </c>
      <c r="H725">
        <v>0.97</v>
      </c>
      <c r="I725">
        <v>7</v>
      </c>
      <c r="J725">
        <v>292.66</v>
      </c>
      <c r="K725">
        <v>59.89</v>
      </c>
      <c r="L725">
        <v>16</v>
      </c>
      <c r="M725">
        <v>5</v>
      </c>
      <c r="N725">
        <v>81.77</v>
      </c>
      <c r="O725">
        <v>36328.69</v>
      </c>
      <c r="P725">
        <v>133.27</v>
      </c>
      <c r="Q725">
        <v>453.17</v>
      </c>
      <c r="R725">
        <v>36.2</v>
      </c>
      <c r="S725">
        <v>28.65</v>
      </c>
      <c r="T725">
        <v>3068.03</v>
      </c>
      <c r="U725">
        <v>0.79</v>
      </c>
      <c r="V725">
        <v>0.91</v>
      </c>
      <c r="W725">
        <v>0.09</v>
      </c>
      <c r="X725">
        <v>0.17</v>
      </c>
      <c r="Y725">
        <v>1</v>
      </c>
      <c r="Z725">
        <v>10</v>
      </c>
    </row>
    <row r="726" spans="1:26">
      <c r="A726">
        <v>61</v>
      </c>
      <c r="B726">
        <v>135</v>
      </c>
      <c r="C726" t="s">
        <v>26</v>
      </c>
      <c r="D726">
        <v>8.264799999999999</v>
      </c>
      <c r="E726">
        <v>12.1</v>
      </c>
      <c r="F726">
        <v>8.890000000000001</v>
      </c>
      <c r="G726">
        <v>76.22</v>
      </c>
      <c r="H726">
        <v>0.99</v>
      </c>
      <c r="I726">
        <v>7</v>
      </c>
      <c r="J726">
        <v>293.17</v>
      </c>
      <c r="K726">
        <v>59.89</v>
      </c>
      <c r="L726">
        <v>16.25</v>
      </c>
      <c r="M726">
        <v>5</v>
      </c>
      <c r="N726">
        <v>82.03</v>
      </c>
      <c r="O726">
        <v>36392.01</v>
      </c>
      <c r="P726">
        <v>133.36</v>
      </c>
      <c r="Q726">
        <v>453.18</v>
      </c>
      <c r="R726">
        <v>36.28</v>
      </c>
      <c r="S726">
        <v>28.65</v>
      </c>
      <c r="T726">
        <v>3107.97</v>
      </c>
      <c r="U726">
        <v>0.79</v>
      </c>
      <c r="V726">
        <v>0.91</v>
      </c>
      <c r="W726">
        <v>0.09</v>
      </c>
      <c r="X726">
        <v>0.17</v>
      </c>
      <c r="Y726">
        <v>1</v>
      </c>
      <c r="Z726">
        <v>10</v>
      </c>
    </row>
    <row r="727" spans="1:26">
      <c r="A727">
        <v>62</v>
      </c>
      <c r="B727">
        <v>135</v>
      </c>
      <c r="C727" t="s">
        <v>26</v>
      </c>
      <c r="D727">
        <v>8.2645</v>
      </c>
      <c r="E727">
        <v>12.1</v>
      </c>
      <c r="F727">
        <v>8.890000000000001</v>
      </c>
      <c r="G727">
        <v>76.23</v>
      </c>
      <c r="H727">
        <v>1</v>
      </c>
      <c r="I727">
        <v>7</v>
      </c>
      <c r="J727">
        <v>293.69</v>
      </c>
      <c r="K727">
        <v>59.89</v>
      </c>
      <c r="L727">
        <v>16.5</v>
      </c>
      <c r="M727">
        <v>5</v>
      </c>
      <c r="N727">
        <v>82.3</v>
      </c>
      <c r="O727">
        <v>36455.44</v>
      </c>
      <c r="P727">
        <v>133.35</v>
      </c>
      <c r="Q727">
        <v>453.2</v>
      </c>
      <c r="R727">
        <v>36.24</v>
      </c>
      <c r="S727">
        <v>28.65</v>
      </c>
      <c r="T727">
        <v>3091.38</v>
      </c>
      <c r="U727">
        <v>0.79</v>
      </c>
      <c r="V727">
        <v>0.91</v>
      </c>
      <c r="W727">
        <v>0.09</v>
      </c>
      <c r="X727">
        <v>0.17</v>
      </c>
      <c r="Y727">
        <v>1</v>
      </c>
      <c r="Z727">
        <v>10</v>
      </c>
    </row>
    <row r="728" spans="1:26">
      <c r="A728">
        <v>63</v>
      </c>
      <c r="B728">
        <v>135</v>
      </c>
      <c r="C728" t="s">
        <v>26</v>
      </c>
      <c r="D728">
        <v>8.2654</v>
      </c>
      <c r="E728">
        <v>12.1</v>
      </c>
      <c r="F728">
        <v>8.890000000000001</v>
      </c>
      <c r="G728">
        <v>76.20999999999999</v>
      </c>
      <c r="H728">
        <v>1.01</v>
      </c>
      <c r="I728">
        <v>7</v>
      </c>
      <c r="J728">
        <v>294.2</v>
      </c>
      <c r="K728">
        <v>59.89</v>
      </c>
      <c r="L728">
        <v>16.75</v>
      </c>
      <c r="M728">
        <v>5</v>
      </c>
      <c r="N728">
        <v>82.56</v>
      </c>
      <c r="O728">
        <v>36518.97</v>
      </c>
      <c r="P728">
        <v>133.24</v>
      </c>
      <c r="Q728">
        <v>453.18</v>
      </c>
      <c r="R728">
        <v>36.22</v>
      </c>
      <c r="S728">
        <v>28.65</v>
      </c>
      <c r="T728">
        <v>3078.52</v>
      </c>
      <c r="U728">
        <v>0.79</v>
      </c>
      <c r="V728">
        <v>0.91</v>
      </c>
      <c r="W728">
        <v>0.09</v>
      </c>
      <c r="X728">
        <v>0.17</v>
      </c>
      <c r="Y728">
        <v>1</v>
      </c>
      <c r="Z728">
        <v>10</v>
      </c>
    </row>
    <row r="729" spans="1:26">
      <c r="A729">
        <v>64</v>
      </c>
      <c r="B729">
        <v>135</v>
      </c>
      <c r="C729" t="s">
        <v>26</v>
      </c>
      <c r="D729">
        <v>8.264799999999999</v>
      </c>
      <c r="E729">
        <v>12.1</v>
      </c>
      <c r="F729">
        <v>8.890000000000001</v>
      </c>
      <c r="G729">
        <v>76.22</v>
      </c>
      <c r="H729">
        <v>1.03</v>
      </c>
      <c r="I729">
        <v>7</v>
      </c>
      <c r="J729">
        <v>294.72</v>
      </c>
      <c r="K729">
        <v>59.89</v>
      </c>
      <c r="L729">
        <v>17</v>
      </c>
      <c r="M729">
        <v>5</v>
      </c>
      <c r="N729">
        <v>82.83</v>
      </c>
      <c r="O729">
        <v>36582.62</v>
      </c>
      <c r="P729">
        <v>133.03</v>
      </c>
      <c r="Q729">
        <v>453.17</v>
      </c>
      <c r="R729">
        <v>36.24</v>
      </c>
      <c r="S729">
        <v>28.65</v>
      </c>
      <c r="T729">
        <v>3089.34</v>
      </c>
      <c r="U729">
        <v>0.79</v>
      </c>
      <c r="V729">
        <v>0.91</v>
      </c>
      <c r="W729">
        <v>0.09</v>
      </c>
      <c r="X729">
        <v>0.17</v>
      </c>
      <c r="Y729">
        <v>1</v>
      </c>
      <c r="Z729">
        <v>10</v>
      </c>
    </row>
    <row r="730" spans="1:26">
      <c r="A730">
        <v>65</v>
      </c>
      <c r="B730">
        <v>135</v>
      </c>
      <c r="C730" t="s">
        <v>26</v>
      </c>
      <c r="D730">
        <v>8.2677</v>
      </c>
      <c r="E730">
        <v>12.1</v>
      </c>
      <c r="F730">
        <v>8.890000000000001</v>
      </c>
      <c r="G730">
        <v>76.19</v>
      </c>
      <c r="H730">
        <v>1.04</v>
      </c>
      <c r="I730">
        <v>7</v>
      </c>
      <c r="J730">
        <v>295.23</v>
      </c>
      <c r="K730">
        <v>59.89</v>
      </c>
      <c r="L730">
        <v>17.25</v>
      </c>
      <c r="M730">
        <v>5</v>
      </c>
      <c r="N730">
        <v>83.09999999999999</v>
      </c>
      <c r="O730">
        <v>36646.38</v>
      </c>
      <c r="P730">
        <v>132.69</v>
      </c>
      <c r="Q730">
        <v>453.17</v>
      </c>
      <c r="R730">
        <v>36.11</v>
      </c>
      <c r="S730">
        <v>28.65</v>
      </c>
      <c r="T730">
        <v>3023.66</v>
      </c>
      <c r="U730">
        <v>0.79</v>
      </c>
      <c r="V730">
        <v>0.91</v>
      </c>
      <c r="W730">
        <v>0.09</v>
      </c>
      <c r="X730">
        <v>0.17</v>
      </c>
      <c r="Y730">
        <v>1</v>
      </c>
      <c r="Z730">
        <v>10</v>
      </c>
    </row>
    <row r="731" spans="1:26">
      <c r="A731">
        <v>66</v>
      </c>
      <c r="B731">
        <v>135</v>
      </c>
      <c r="C731" t="s">
        <v>26</v>
      </c>
      <c r="D731">
        <v>8.2643</v>
      </c>
      <c r="E731">
        <v>12.1</v>
      </c>
      <c r="F731">
        <v>8.890000000000001</v>
      </c>
      <c r="G731">
        <v>76.23</v>
      </c>
      <c r="H731">
        <v>1.05</v>
      </c>
      <c r="I731">
        <v>7</v>
      </c>
      <c r="J731">
        <v>295.75</v>
      </c>
      <c r="K731">
        <v>59.89</v>
      </c>
      <c r="L731">
        <v>17.5</v>
      </c>
      <c r="M731">
        <v>5</v>
      </c>
      <c r="N731">
        <v>83.36</v>
      </c>
      <c r="O731">
        <v>36710.24</v>
      </c>
      <c r="P731">
        <v>132.54</v>
      </c>
      <c r="Q731">
        <v>453.17</v>
      </c>
      <c r="R731">
        <v>36.32</v>
      </c>
      <c r="S731">
        <v>28.65</v>
      </c>
      <c r="T731">
        <v>3128.2</v>
      </c>
      <c r="U731">
        <v>0.79</v>
      </c>
      <c r="V731">
        <v>0.91</v>
      </c>
      <c r="W731">
        <v>0.09</v>
      </c>
      <c r="X731">
        <v>0.17</v>
      </c>
      <c r="Y731">
        <v>1</v>
      </c>
      <c r="Z731">
        <v>10</v>
      </c>
    </row>
    <row r="732" spans="1:26">
      <c r="A732">
        <v>67</v>
      </c>
      <c r="B732">
        <v>135</v>
      </c>
      <c r="C732" t="s">
        <v>26</v>
      </c>
      <c r="D732">
        <v>8.2683</v>
      </c>
      <c r="E732">
        <v>12.09</v>
      </c>
      <c r="F732">
        <v>8.890000000000001</v>
      </c>
      <c r="G732">
        <v>76.18000000000001</v>
      </c>
      <c r="H732">
        <v>1.07</v>
      </c>
      <c r="I732">
        <v>7</v>
      </c>
      <c r="J732">
        <v>296.27</v>
      </c>
      <c r="K732">
        <v>59.89</v>
      </c>
      <c r="L732">
        <v>17.75</v>
      </c>
      <c r="M732">
        <v>5</v>
      </c>
      <c r="N732">
        <v>83.63</v>
      </c>
      <c r="O732">
        <v>36774.22</v>
      </c>
      <c r="P732">
        <v>131.75</v>
      </c>
      <c r="Q732">
        <v>453.18</v>
      </c>
      <c r="R732">
        <v>36.05</v>
      </c>
      <c r="S732">
        <v>28.65</v>
      </c>
      <c r="T732">
        <v>2992.82</v>
      </c>
      <c r="U732">
        <v>0.79</v>
      </c>
      <c r="V732">
        <v>0.91</v>
      </c>
      <c r="W732">
        <v>0.09</v>
      </c>
      <c r="X732">
        <v>0.17</v>
      </c>
      <c r="Y732">
        <v>1</v>
      </c>
      <c r="Z732">
        <v>10</v>
      </c>
    </row>
    <row r="733" spans="1:26">
      <c r="A733">
        <v>68</v>
      </c>
      <c r="B733">
        <v>135</v>
      </c>
      <c r="C733" t="s">
        <v>26</v>
      </c>
      <c r="D733">
        <v>8.270899999999999</v>
      </c>
      <c r="E733">
        <v>12.09</v>
      </c>
      <c r="F733">
        <v>8.880000000000001</v>
      </c>
      <c r="G733">
        <v>76.15000000000001</v>
      </c>
      <c r="H733">
        <v>1.08</v>
      </c>
      <c r="I733">
        <v>7</v>
      </c>
      <c r="J733">
        <v>296.79</v>
      </c>
      <c r="K733">
        <v>59.89</v>
      </c>
      <c r="L733">
        <v>18</v>
      </c>
      <c r="M733">
        <v>5</v>
      </c>
      <c r="N733">
        <v>83.90000000000001</v>
      </c>
      <c r="O733">
        <v>36838.32</v>
      </c>
      <c r="P733">
        <v>130.74</v>
      </c>
      <c r="Q733">
        <v>453.17</v>
      </c>
      <c r="R733">
        <v>35.86</v>
      </c>
      <c r="S733">
        <v>28.65</v>
      </c>
      <c r="T733">
        <v>2901.79</v>
      </c>
      <c r="U733">
        <v>0.8</v>
      </c>
      <c r="V733">
        <v>0.91</v>
      </c>
      <c r="W733">
        <v>0.09</v>
      </c>
      <c r="X733">
        <v>0.16</v>
      </c>
      <c r="Y733">
        <v>1</v>
      </c>
      <c r="Z733">
        <v>10</v>
      </c>
    </row>
    <row r="734" spans="1:26">
      <c r="A734">
        <v>69</v>
      </c>
      <c r="B734">
        <v>135</v>
      </c>
      <c r="C734" t="s">
        <v>26</v>
      </c>
      <c r="D734">
        <v>8.2882</v>
      </c>
      <c r="E734">
        <v>12.07</v>
      </c>
      <c r="F734">
        <v>8.859999999999999</v>
      </c>
      <c r="G734">
        <v>75.93000000000001</v>
      </c>
      <c r="H734">
        <v>1.09</v>
      </c>
      <c r="I734">
        <v>7</v>
      </c>
      <c r="J734">
        <v>297.31</v>
      </c>
      <c r="K734">
        <v>59.89</v>
      </c>
      <c r="L734">
        <v>18.25</v>
      </c>
      <c r="M734">
        <v>5</v>
      </c>
      <c r="N734">
        <v>84.17</v>
      </c>
      <c r="O734">
        <v>36902.52</v>
      </c>
      <c r="P734">
        <v>129.69</v>
      </c>
      <c r="Q734">
        <v>453.23</v>
      </c>
      <c r="R734">
        <v>35.02</v>
      </c>
      <c r="S734">
        <v>28.65</v>
      </c>
      <c r="T734">
        <v>2480.18</v>
      </c>
      <c r="U734">
        <v>0.82</v>
      </c>
      <c r="V734">
        <v>0.92</v>
      </c>
      <c r="W734">
        <v>0.09</v>
      </c>
      <c r="X734">
        <v>0.14</v>
      </c>
      <c r="Y734">
        <v>1</v>
      </c>
      <c r="Z734">
        <v>10</v>
      </c>
    </row>
    <row r="735" spans="1:26">
      <c r="A735">
        <v>70</v>
      </c>
      <c r="B735">
        <v>135</v>
      </c>
      <c r="C735" t="s">
        <v>26</v>
      </c>
      <c r="D735">
        <v>8.343999999999999</v>
      </c>
      <c r="E735">
        <v>11.98</v>
      </c>
      <c r="F735">
        <v>8.83</v>
      </c>
      <c r="G735">
        <v>88.28</v>
      </c>
      <c r="H735">
        <v>1.11</v>
      </c>
      <c r="I735">
        <v>6</v>
      </c>
      <c r="J735">
        <v>297.83</v>
      </c>
      <c r="K735">
        <v>59.89</v>
      </c>
      <c r="L735">
        <v>18.5</v>
      </c>
      <c r="M735">
        <v>4</v>
      </c>
      <c r="N735">
        <v>84.45</v>
      </c>
      <c r="O735">
        <v>36966.84</v>
      </c>
      <c r="P735">
        <v>128.83</v>
      </c>
      <c r="Q735">
        <v>453.17</v>
      </c>
      <c r="R735">
        <v>34.14</v>
      </c>
      <c r="S735">
        <v>28.65</v>
      </c>
      <c r="T735">
        <v>2044.13</v>
      </c>
      <c r="U735">
        <v>0.84</v>
      </c>
      <c r="V735">
        <v>0.92</v>
      </c>
      <c r="W735">
        <v>0.09</v>
      </c>
      <c r="X735">
        <v>0.11</v>
      </c>
      <c r="Y735">
        <v>1</v>
      </c>
      <c r="Z735">
        <v>10</v>
      </c>
    </row>
    <row r="736" spans="1:26">
      <c r="A736">
        <v>71</v>
      </c>
      <c r="B736">
        <v>135</v>
      </c>
      <c r="C736" t="s">
        <v>26</v>
      </c>
      <c r="D736">
        <v>8.3208</v>
      </c>
      <c r="E736">
        <v>12.02</v>
      </c>
      <c r="F736">
        <v>8.859999999999999</v>
      </c>
      <c r="G736">
        <v>88.62</v>
      </c>
      <c r="H736">
        <v>1.12</v>
      </c>
      <c r="I736">
        <v>6</v>
      </c>
      <c r="J736">
        <v>298.35</v>
      </c>
      <c r="K736">
        <v>59.89</v>
      </c>
      <c r="L736">
        <v>18.75</v>
      </c>
      <c r="M736">
        <v>4</v>
      </c>
      <c r="N736">
        <v>84.72</v>
      </c>
      <c r="O736">
        <v>37031.27</v>
      </c>
      <c r="P736">
        <v>129.31</v>
      </c>
      <c r="Q736">
        <v>453.17</v>
      </c>
      <c r="R736">
        <v>35.32</v>
      </c>
      <c r="S736">
        <v>28.65</v>
      </c>
      <c r="T736">
        <v>2635.23</v>
      </c>
      <c r="U736">
        <v>0.8100000000000001</v>
      </c>
      <c r="V736">
        <v>0.92</v>
      </c>
      <c r="W736">
        <v>0.09</v>
      </c>
      <c r="X736">
        <v>0.14</v>
      </c>
      <c r="Y736">
        <v>1</v>
      </c>
      <c r="Z736">
        <v>10</v>
      </c>
    </row>
    <row r="737" spans="1:26">
      <c r="A737">
        <v>72</v>
      </c>
      <c r="B737">
        <v>135</v>
      </c>
      <c r="C737" t="s">
        <v>26</v>
      </c>
      <c r="D737">
        <v>8.316800000000001</v>
      </c>
      <c r="E737">
        <v>12.02</v>
      </c>
      <c r="F737">
        <v>8.869999999999999</v>
      </c>
      <c r="G737">
        <v>88.67</v>
      </c>
      <c r="H737">
        <v>1.13</v>
      </c>
      <c r="I737">
        <v>6</v>
      </c>
      <c r="J737">
        <v>298.88</v>
      </c>
      <c r="K737">
        <v>59.89</v>
      </c>
      <c r="L737">
        <v>19</v>
      </c>
      <c r="M737">
        <v>4</v>
      </c>
      <c r="N737">
        <v>84.98999999999999</v>
      </c>
      <c r="O737">
        <v>37095.82</v>
      </c>
      <c r="P737">
        <v>129.31</v>
      </c>
      <c r="Q737">
        <v>453.17</v>
      </c>
      <c r="R737">
        <v>35.45</v>
      </c>
      <c r="S737">
        <v>28.65</v>
      </c>
      <c r="T737">
        <v>2697.82</v>
      </c>
      <c r="U737">
        <v>0.8100000000000001</v>
      </c>
      <c r="V737">
        <v>0.92</v>
      </c>
      <c r="W737">
        <v>0.09</v>
      </c>
      <c r="X737">
        <v>0.15</v>
      </c>
      <c r="Y737">
        <v>1</v>
      </c>
      <c r="Z737">
        <v>10</v>
      </c>
    </row>
    <row r="738" spans="1:26">
      <c r="A738">
        <v>73</v>
      </c>
      <c r="B738">
        <v>135</v>
      </c>
      <c r="C738" t="s">
        <v>26</v>
      </c>
      <c r="D738">
        <v>8.327</v>
      </c>
      <c r="E738">
        <v>12.01</v>
      </c>
      <c r="F738">
        <v>8.85</v>
      </c>
      <c r="G738">
        <v>88.53</v>
      </c>
      <c r="H738">
        <v>1.15</v>
      </c>
      <c r="I738">
        <v>6</v>
      </c>
      <c r="J738">
        <v>299.4</v>
      </c>
      <c r="K738">
        <v>59.89</v>
      </c>
      <c r="L738">
        <v>19.25</v>
      </c>
      <c r="M738">
        <v>4</v>
      </c>
      <c r="N738">
        <v>85.27</v>
      </c>
      <c r="O738">
        <v>37160.49</v>
      </c>
      <c r="P738">
        <v>129.25</v>
      </c>
      <c r="Q738">
        <v>453.17</v>
      </c>
      <c r="R738">
        <v>34.94</v>
      </c>
      <c r="S738">
        <v>28.65</v>
      </c>
      <c r="T738">
        <v>2446.99</v>
      </c>
      <c r="U738">
        <v>0.82</v>
      </c>
      <c r="V738">
        <v>0.92</v>
      </c>
      <c r="W738">
        <v>0.09</v>
      </c>
      <c r="X738">
        <v>0.13</v>
      </c>
      <c r="Y738">
        <v>1</v>
      </c>
      <c r="Z738">
        <v>10</v>
      </c>
    </row>
    <row r="739" spans="1:26">
      <c r="A739">
        <v>74</v>
      </c>
      <c r="B739">
        <v>135</v>
      </c>
      <c r="C739" t="s">
        <v>26</v>
      </c>
      <c r="D739">
        <v>8.318899999999999</v>
      </c>
      <c r="E739">
        <v>12.02</v>
      </c>
      <c r="F739">
        <v>8.859999999999999</v>
      </c>
      <c r="G739">
        <v>88.64</v>
      </c>
      <c r="H739">
        <v>1.16</v>
      </c>
      <c r="I739">
        <v>6</v>
      </c>
      <c r="J739">
        <v>299.93</v>
      </c>
      <c r="K739">
        <v>59.89</v>
      </c>
      <c r="L739">
        <v>19.5</v>
      </c>
      <c r="M739">
        <v>4</v>
      </c>
      <c r="N739">
        <v>85.54000000000001</v>
      </c>
      <c r="O739">
        <v>37225.39</v>
      </c>
      <c r="P739">
        <v>129.01</v>
      </c>
      <c r="Q739">
        <v>453.18</v>
      </c>
      <c r="R739">
        <v>35.34</v>
      </c>
      <c r="S739">
        <v>28.65</v>
      </c>
      <c r="T739">
        <v>2645.04</v>
      </c>
      <c r="U739">
        <v>0.8100000000000001</v>
      </c>
      <c r="V739">
        <v>0.92</v>
      </c>
      <c r="W739">
        <v>0.09</v>
      </c>
      <c r="X739">
        <v>0.14</v>
      </c>
      <c r="Y739">
        <v>1</v>
      </c>
      <c r="Z739">
        <v>10</v>
      </c>
    </row>
    <row r="740" spans="1:26">
      <c r="A740">
        <v>75</v>
      </c>
      <c r="B740">
        <v>135</v>
      </c>
      <c r="C740" t="s">
        <v>26</v>
      </c>
      <c r="D740">
        <v>8.319900000000001</v>
      </c>
      <c r="E740">
        <v>12.02</v>
      </c>
      <c r="F740">
        <v>8.859999999999999</v>
      </c>
      <c r="G740">
        <v>88.63</v>
      </c>
      <c r="H740">
        <v>1.17</v>
      </c>
      <c r="I740">
        <v>6</v>
      </c>
      <c r="J740">
        <v>300.45</v>
      </c>
      <c r="K740">
        <v>59.89</v>
      </c>
      <c r="L740">
        <v>19.75</v>
      </c>
      <c r="M740">
        <v>4</v>
      </c>
      <c r="N740">
        <v>85.81999999999999</v>
      </c>
      <c r="O740">
        <v>37290.29</v>
      </c>
      <c r="P740">
        <v>128.79</v>
      </c>
      <c r="Q740">
        <v>453.17</v>
      </c>
      <c r="R740">
        <v>35.29</v>
      </c>
      <c r="S740">
        <v>28.65</v>
      </c>
      <c r="T740">
        <v>2618.08</v>
      </c>
      <c r="U740">
        <v>0.8100000000000001</v>
      </c>
      <c r="V740">
        <v>0.92</v>
      </c>
      <c r="W740">
        <v>0.09</v>
      </c>
      <c r="X740">
        <v>0.14</v>
      </c>
      <c r="Y740">
        <v>1</v>
      </c>
      <c r="Z740">
        <v>10</v>
      </c>
    </row>
    <row r="741" spans="1:26">
      <c r="A741">
        <v>76</v>
      </c>
      <c r="B741">
        <v>135</v>
      </c>
      <c r="C741" t="s">
        <v>26</v>
      </c>
      <c r="D741">
        <v>8.320399999999999</v>
      </c>
      <c r="E741">
        <v>12.02</v>
      </c>
      <c r="F741">
        <v>8.859999999999999</v>
      </c>
      <c r="G741">
        <v>88.62</v>
      </c>
      <c r="H741">
        <v>1.18</v>
      </c>
      <c r="I741">
        <v>6</v>
      </c>
      <c r="J741">
        <v>300.98</v>
      </c>
      <c r="K741">
        <v>59.89</v>
      </c>
      <c r="L741">
        <v>20</v>
      </c>
      <c r="M741">
        <v>4</v>
      </c>
      <c r="N741">
        <v>86.09</v>
      </c>
      <c r="O741">
        <v>37355.31</v>
      </c>
      <c r="P741">
        <v>128.71</v>
      </c>
      <c r="Q741">
        <v>453.17</v>
      </c>
      <c r="R741">
        <v>35.25</v>
      </c>
      <c r="S741">
        <v>28.65</v>
      </c>
      <c r="T741">
        <v>2597.93</v>
      </c>
      <c r="U741">
        <v>0.8100000000000001</v>
      </c>
      <c r="V741">
        <v>0.92</v>
      </c>
      <c r="W741">
        <v>0.09</v>
      </c>
      <c r="X741">
        <v>0.14</v>
      </c>
      <c r="Y741">
        <v>1</v>
      </c>
      <c r="Z741">
        <v>10</v>
      </c>
    </row>
    <row r="742" spans="1:26">
      <c r="A742">
        <v>77</v>
      </c>
      <c r="B742">
        <v>135</v>
      </c>
      <c r="C742" t="s">
        <v>26</v>
      </c>
      <c r="D742">
        <v>8.315200000000001</v>
      </c>
      <c r="E742">
        <v>12.03</v>
      </c>
      <c r="F742">
        <v>8.869999999999999</v>
      </c>
      <c r="G742">
        <v>88.7</v>
      </c>
      <c r="H742">
        <v>1.2</v>
      </c>
      <c r="I742">
        <v>6</v>
      </c>
      <c r="J742">
        <v>301.51</v>
      </c>
      <c r="K742">
        <v>59.89</v>
      </c>
      <c r="L742">
        <v>20.25</v>
      </c>
      <c r="M742">
        <v>4</v>
      </c>
      <c r="N742">
        <v>86.37</v>
      </c>
      <c r="O742">
        <v>37420.44</v>
      </c>
      <c r="P742">
        <v>128.4</v>
      </c>
      <c r="Q742">
        <v>453.17</v>
      </c>
      <c r="R742">
        <v>35.53</v>
      </c>
      <c r="S742">
        <v>28.65</v>
      </c>
      <c r="T742">
        <v>2739.04</v>
      </c>
      <c r="U742">
        <v>0.8100000000000001</v>
      </c>
      <c r="V742">
        <v>0.92</v>
      </c>
      <c r="W742">
        <v>0.09</v>
      </c>
      <c r="X742">
        <v>0.15</v>
      </c>
      <c r="Y742">
        <v>1</v>
      </c>
      <c r="Z742">
        <v>10</v>
      </c>
    </row>
    <row r="743" spans="1:26">
      <c r="A743">
        <v>78</v>
      </c>
      <c r="B743">
        <v>135</v>
      </c>
      <c r="C743" t="s">
        <v>26</v>
      </c>
      <c r="D743">
        <v>8.318300000000001</v>
      </c>
      <c r="E743">
        <v>12.02</v>
      </c>
      <c r="F743">
        <v>8.869999999999999</v>
      </c>
      <c r="G743">
        <v>88.65000000000001</v>
      </c>
      <c r="H743">
        <v>1.21</v>
      </c>
      <c r="I743">
        <v>6</v>
      </c>
      <c r="J743">
        <v>302.04</v>
      </c>
      <c r="K743">
        <v>59.89</v>
      </c>
      <c r="L743">
        <v>20.5</v>
      </c>
      <c r="M743">
        <v>4</v>
      </c>
      <c r="N743">
        <v>86.65000000000001</v>
      </c>
      <c r="O743">
        <v>37485.7</v>
      </c>
      <c r="P743">
        <v>128.01</v>
      </c>
      <c r="Q743">
        <v>453.17</v>
      </c>
      <c r="R743">
        <v>35.36</v>
      </c>
      <c r="S743">
        <v>28.65</v>
      </c>
      <c r="T743">
        <v>2655</v>
      </c>
      <c r="U743">
        <v>0.8100000000000001</v>
      </c>
      <c r="V743">
        <v>0.92</v>
      </c>
      <c r="W743">
        <v>0.09</v>
      </c>
      <c r="X743">
        <v>0.14</v>
      </c>
      <c r="Y743">
        <v>1</v>
      </c>
      <c r="Z743">
        <v>10</v>
      </c>
    </row>
    <row r="744" spans="1:26">
      <c r="A744">
        <v>79</v>
      </c>
      <c r="B744">
        <v>135</v>
      </c>
      <c r="C744" t="s">
        <v>26</v>
      </c>
      <c r="D744">
        <v>8.3224</v>
      </c>
      <c r="E744">
        <v>12.02</v>
      </c>
      <c r="F744">
        <v>8.859999999999999</v>
      </c>
      <c r="G744">
        <v>88.59</v>
      </c>
      <c r="H744">
        <v>1.22</v>
      </c>
      <c r="I744">
        <v>6</v>
      </c>
      <c r="J744">
        <v>302.57</v>
      </c>
      <c r="K744">
        <v>59.89</v>
      </c>
      <c r="L744">
        <v>20.75</v>
      </c>
      <c r="M744">
        <v>4</v>
      </c>
      <c r="N744">
        <v>86.93000000000001</v>
      </c>
      <c r="O744">
        <v>37551.07</v>
      </c>
      <c r="P744">
        <v>127.58</v>
      </c>
      <c r="Q744">
        <v>453.17</v>
      </c>
      <c r="R744">
        <v>35.16</v>
      </c>
      <c r="S744">
        <v>28.65</v>
      </c>
      <c r="T744">
        <v>2557.01</v>
      </c>
      <c r="U744">
        <v>0.8100000000000001</v>
      </c>
      <c r="V744">
        <v>0.92</v>
      </c>
      <c r="W744">
        <v>0.09</v>
      </c>
      <c r="X744">
        <v>0.14</v>
      </c>
      <c r="Y744">
        <v>1</v>
      </c>
      <c r="Z744">
        <v>10</v>
      </c>
    </row>
    <row r="745" spans="1:26">
      <c r="A745">
        <v>80</v>
      </c>
      <c r="B745">
        <v>135</v>
      </c>
      <c r="C745" t="s">
        <v>26</v>
      </c>
      <c r="D745">
        <v>8.331200000000001</v>
      </c>
      <c r="E745">
        <v>12</v>
      </c>
      <c r="F745">
        <v>8.85</v>
      </c>
      <c r="G745">
        <v>88.47</v>
      </c>
      <c r="H745">
        <v>1.23</v>
      </c>
      <c r="I745">
        <v>6</v>
      </c>
      <c r="J745">
        <v>303.1</v>
      </c>
      <c r="K745">
        <v>59.89</v>
      </c>
      <c r="L745">
        <v>21</v>
      </c>
      <c r="M745">
        <v>4</v>
      </c>
      <c r="N745">
        <v>87.20999999999999</v>
      </c>
      <c r="O745">
        <v>37616.56</v>
      </c>
      <c r="P745">
        <v>126.66</v>
      </c>
      <c r="Q745">
        <v>453.18</v>
      </c>
      <c r="R745">
        <v>34.58</v>
      </c>
      <c r="S745">
        <v>28.65</v>
      </c>
      <c r="T745">
        <v>2266.99</v>
      </c>
      <c r="U745">
        <v>0.83</v>
      </c>
      <c r="V745">
        <v>0.92</v>
      </c>
      <c r="W745">
        <v>0.09</v>
      </c>
      <c r="X745">
        <v>0.13</v>
      </c>
      <c r="Y745">
        <v>1</v>
      </c>
      <c r="Z745">
        <v>10</v>
      </c>
    </row>
    <row r="746" spans="1:26">
      <c r="A746">
        <v>81</v>
      </c>
      <c r="B746">
        <v>135</v>
      </c>
      <c r="C746" t="s">
        <v>26</v>
      </c>
      <c r="D746">
        <v>8.3409</v>
      </c>
      <c r="E746">
        <v>11.99</v>
      </c>
      <c r="F746">
        <v>8.83</v>
      </c>
      <c r="G746">
        <v>88.33</v>
      </c>
      <c r="H746">
        <v>1.25</v>
      </c>
      <c r="I746">
        <v>6</v>
      </c>
      <c r="J746">
        <v>303.63</v>
      </c>
      <c r="K746">
        <v>59.89</v>
      </c>
      <c r="L746">
        <v>21.25</v>
      </c>
      <c r="M746">
        <v>4</v>
      </c>
      <c r="N746">
        <v>87.48999999999999</v>
      </c>
      <c r="O746">
        <v>37682.17</v>
      </c>
      <c r="P746">
        <v>126.06</v>
      </c>
      <c r="Q746">
        <v>453.17</v>
      </c>
      <c r="R746">
        <v>34.2</v>
      </c>
      <c r="S746">
        <v>28.65</v>
      </c>
      <c r="T746">
        <v>2074.22</v>
      </c>
      <c r="U746">
        <v>0.84</v>
      </c>
      <c r="V746">
        <v>0.92</v>
      </c>
      <c r="W746">
        <v>0.09</v>
      </c>
      <c r="X746">
        <v>0.11</v>
      </c>
      <c r="Y746">
        <v>1</v>
      </c>
      <c r="Z746">
        <v>10</v>
      </c>
    </row>
    <row r="747" spans="1:26">
      <c r="A747">
        <v>82</v>
      </c>
      <c r="B747">
        <v>135</v>
      </c>
      <c r="C747" t="s">
        <v>26</v>
      </c>
      <c r="D747">
        <v>8.327199999999999</v>
      </c>
      <c r="E747">
        <v>12.01</v>
      </c>
      <c r="F747">
        <v>8.85</v>
      </c>
      <c r="G747">
        <v>88.53</v>
      </c>
      <c r="H747">
        <v>1.26</v>
      </c>
      <c r="I747">
        <v>6</v>
      </c>
      <c r="J747">
        <v>304.16</v>
      </c>
      <c r="K747">
        <v>59.89</v>
      </c>
      <c r="L747">
        <v>21.5</v>
      </c>
      <c r="M747">
        <v>4</v>
      </c>
      <c r="N747">
        <v>87.78</v>
      </c>
      <c r="O747">
        <v>37747.91</v>
      </c>
      <c r="P747">
        <v>125.37</v>
      </c>
      <c r="Q747">
        <v>453.17</v>
      </c>
      <c r="R747">
        <v>34.96</v>
      </c>
      <c r="S747">
        <v>28.65</v>
      </c>
      <c r="T747">
        <v>2456.58</v>
      </c>
      <c r="U747">
        <v>0.82</v>
      </c>
      <c r="V747">
        <v>0.92</v>
      </c>
      <c r="W747">
        <v>0.09</v>
      </c>
      <c r="X747">
        <v>0.13</v>
      </c>
      <c r="Y747">
        <v>1</v>
      </c>
      <c r="Z747">
        <v>10</v>
      </c>
    </row>
    <row r="748" spans="1:26">
      <c r="A748">
        <v>83</v>
      </c>
      <c r="B748">
        <v>135</v>
      </c>
      <c r="C748" t="s">
        <v>26</v>
      </c>
      <c r="D748">
        <v>8.3072</v>
      </c>
      <c r="E748">
        <v>12.04</v>
      </c>
      <c r="F748">
        <v>8.880000000000001</v>
      </c>
      <c r="G748">
        <v>88.81</v>
      </c>
      <c r="H748">
        <v>1.27</v>
      </c>
      <c r="I748">
        <v>6</v>
      </c>
      <c r="J748">
        <v>304.7</v>
      </c>
      <c r="K748">
        <v>59.89</v>
      </c>
      <c r="L748">
        <v>21.75</v>
      </c>
      <c r="M748">
        <v>4</v>
      </c>
      <c r="N748">
        <v>88.06</v>
      </c>
      <c r="O748">
        <v>37813.76</v>
      </c>
      <c r="P748">
        <v>125.16</v>
      </c>
      <c r="Q748">
        <v>453.17</v>
      </c>
      <c r="R748">
        <v>35.93</v>
      </c>
      <c r="S748">
        <v>28.65</v>
      </c>
      <c r="T748">
        <v>2940.38</v>
      </c>
      <c r="U748">
        <v>0.8</v>
      </c>
      <c r="V748">
        <v>0.91</v>
      </c>
      <c r="W748">
        <v>0.09</v>
      </c>
      <c r="X748">
        <v>0.16</v>
      </c>
      <c r="Y748">
        <v>1</v>
      </c>
      <c r="Z748">
        <v>10</v>
      </c>
    </row>
    <row r="749" spans="1:26">
      <c r="A749">
        <v>84</v>
      </c>
      <c r="B749">
        <v>135</v>
      </c>
      <c r="C749" t="s">
        <v>26</v>
      </c>
      <c r="D749">
        <v>8.314500000000001</v>
      </c>
      <c r="E749">
        <v>12.03</v>
      </c>
      <c r="F749">
        <v>8.869999999999999</v>
      </c>
      <c r="G749">
        <v>88.70999999999999</v>
      </c>
      <c r="H749">
        <v>1.28</v>
      </c>
      <c r="I749">
        <v>6</v>
      </c>
      <c r="J749">
        <v>305.23</v>
      </c>
      <c r="K749">
        <v>59.89</v>
      </c>
      <c r="L749">
        <v>22</v>
      </c>
      <c r="M749">
        <v>4</v>
      </c>
      <c r="N749">
        <v>88.34999999999999</v>
      </c>
      <c r="O749">
        <v>37879.74</v>
      </c>
      <c r="P749">
        <v>124.73</v>
      </c>
      <c r="Q749">
        <v>453.18</v>
      </c>
      <c r="R749">
        <v>35.5</v>
      </c>
      <c r="S749">
        <v>28.65</v>
      </c>
      <c r="T749">
        <v>2724.36</v>
      </c>
      <c r="U749">
        <v>0.8100000000000001</v>
      </c>
      <c r="V749">
        <v>0.92</v>
      </c>
      <c r="W749">
        <v>0.09</v>
      </c>
      <c r="X749">
        <v>0.15</v>
      </c>
      <c r="Y749">
        <v>1</v>
      </c>
      <c r="Z749">
        <v>10</v>
      </c>
    </row>
    <row r="750" spans="1:26">
      <c r="A750">
        <v>85</v>
      </c>
      <c r="B750">
        <v>135</v>
      </c>
      <c r="C750" t="s">
        <v>26</v>
      </c>
      <c r="D750">
        <v>8.381600000000001</v>
      </c>
      <c r="E750">
        <v>11.93</v>
      </c>
      <c r="F750">
        <v>8.82</v>
      </c>
      <c r="G750">
        <v>105.9</v>
      </c>
      <c r="H750">
        <v>1.3</v>
      </c>
      <c r="I750">
        <v>5</v>
      </c>
      <c r="J750">
        <v>305.77</v>
      </c>
      <c r="K750">
        <v>59.89</v>
      </c>
      <c r="L750">
        <v>22.25</v>
      </c>
      <c r="M750">
        <v>3</v>
      </c>
      <c r="N750">
        <v>88.63</v>
      </c>
      <c r="O750">
        <v>37945.85</v>
      </c>
      <c r="P750">
        <v>123.72</v>
      </c>
      <c r="Q750">
        <v>453.17</v>
      </c>
      <c r="R750">
        <v>33.97</v>
      </c>
      <c r="S750">
        <v>28.65</v>
      </c>
      <c r="T750">
        <v>1963.75</v>
      </c>
      <c r="U750">
        <v>0.84</v>
      </c>
      <c r="V750">
        <v>0.92</v>
      </c>
      <c r="W750">
        <v>0.09</v>
      </c>
      <c r="X750">
        <v>0.1</v>
      </c>
      <c r="Y750">
        <v>1</v>
      </c>
      <c r="Z750">
        <v>10</v>
      </c>
    </row>
    <row r="751" spans="1:26">
      <c r="A751">
        <v>86</v>
      </c>
      <c r="B751">
        <v>135</v>
      </c>
      <c r="C751" t="s">
        <v>26</v>
      </c>
      <c r="D751">
        <v>8.380699999999999</v>
      </c>
      <c r="E751">
        <v>11.93</v>
      </c>
      <c r="F751">
        <v>8.83</v>
      </c>
      <c r="G751">
        <v>105.92</v>
      </c>
      <c r="H751">
        <v>1.31</v>
      </c>
      <c r="I751">
        <v>5</v>
      </c>
      <c r="J751">
        <v>306.31</v>
      </c>
      <c r="K751">
        <v>59.89</v>
      </c>
      <c r="L751">
        <v>22.5</v>
      </c>
      <c r="M751">
        <v>3</v>
      </c>
      <c r="N751">
        <v>88.92</v>
      </c>
      <c r="O751">
        <v>38012.07</v>
      </c>
      <c r="P751">
        <v>123.93</v>
      </c>
      <c r="Q751">
        <v>453.17</v>
      </c>
      <c r="R751">
        <v>34.06</v>
      </c>
      <c r="S751">
        <v>28.65</v>
      </c>
      <c r="T751">
        <v>2011.35</v>
      </c>
      <c r="U751">
        <v>0.84</v>
      </c>
      <c r="V751">
        <v>0.92</v>
      </c>
      <c r="W751">
        <v>0.09</v>
      </c>
      <c r="X751">
        <v>0.11</v>
      </c>
      <c r="Y751">
        <v>1</v>
      </c>
      <c r="Z751">
        <v>10</v>
      </c>
    </row>
    <row r="752" spans="1:26">
      <c r="A752">
        <v>87</v>
      </c>
      <c r="B752">
        <v>135</v>
      </c>
      <c r="C752" t="s">
        <v>26</v>
      </c>
      <c r="D752">
        <v>8.3733</v>
      </c>
      <c r="E752">
        <v>11.94</v>
      </c>
      <c r="F752">
        <v>8.84</v>
      </c>
      <c r="G752">
        <v>106.04</v>
      </c>
      <c r="H752">
        <v>1.32</v>
      </c>
      <c r="I752">
        <v>5</v>
      </c>
      <c r="J752">
        <v>306.84</v>
      </c>
      <c r="K752">
        <v>59.89</v>
      </c>
      <c r="L752">
        <v>22.75</v>
      </c>
      <c r="M752">
        <v>3</v>
      </c>
      <c r="N752">
        <v>89.20999999999999</v>
      </c>
      <c r="O752">
        <v>38078.42</v>
      </c>
      <c r="P752">
        <v>124.25</v>
      </c>
      <c r="Q752">
        <v>453.18</v>
      </c>
      <c r="R752">
        <v>34.51</v>
      </c>
      <c r="S752">
        <v>28.65</v>
      </c>
      <c r="T752">
        <v>2236.68</v>
      </c>
      <c r="U752">
        <v>0.83</v>
      </c>
      <c r="V752">
        <v>0.92</v>
      </c>
      <c r="W752">
        <v>0.09</v>
      </c>
      <c r="X752">
        <v>0.12</v>
      </c>
      <c r="Y752">
        <v>1</v>
      </c>
      <c r="Z752">
        <v>10</v>
      </c>
    </row>
    <row r="753" spans="1:26">
      <c r="A753">
        <v>88</v>
      </c>
      <c r="B753">
        <v>135</v>
      </c>
      <c r="C753" t="s">
        <v>26</v>
      </c>
      <c r="D753">
        <v>8.374599999999999</v>
      </c>
      <c r="E753">
        <v>11.94</v>
      </c>
      <c r="F753">
        <v>8.84</v>
      </c>
      <c r="G753">
        <v>106.02</v>
      </c>
      <c r="H753">
        <v>1.33</v>
      </c>
      <c r="I753">
        <v>5</v>
      </c>
      <c r="J753">
        <v>307.38</v>
      </c>
      <c r="K753">
        <v>59.89</v>
      </c>
      <c r="L753">
        <v>23</v>
      </c>
      <c r="M753">
        <v>3</v>
      </c>
      <c r="N753">
        <v>89.5</v>
      </c>
      <c r="O753">
        <v>38144.9</v>
      </c>
      <c r="P753">
        <v>124.31</v>
      </c>
      <c r="Q753">
        <v>453.17</v>
      </c>
      <c r="R753">
        <v>34.32</v>
      </c>
      <c r="S753">
        <v>28.65</v>
      </c>
      <c r="T753">
        <v>2138.57</v>
      </c>
      <c r="U753">
        <v>0.83</v>
      </c>
      <c r="V753">
        <v>0.92</v>
      </c>
      <c r="W753">
        <v>0.09</v>
      </c>
      <c r="X753">
        <v>0.11</v>
      </c>
      <c r="Y753">
        <v>1</v>
      </c>
      <c r="Z753">
        <v>10</v>
      </c>
    </row>
    <row r="754" spans="1:26">
      <c r="A754">
        <v>89</v>
      </c>
      <c r="B754">
        <v>135</v>
      </c>
      <c r="C754" t="s">
        <v>26</v>
      </c>
      <c r="D754">
        <v>8.378299999999999</v>
      </c>
      <c r="E754">
        <v>11.94</v>
      </c>
      <c r="F754">
        <v>8.83</v>
      </c>
      <c r="G754">
        <v>105.96</v>
      </c>
      <c r="H754">
        <v>1.35</v>
      </c>
      <c r="I754">
        <v>5</v>
      </c>
      <c r="J754">
        <v>307.92</v>
      </c>
      <c r="K754">
        <v>59.89</v>
      </c>
      <c r="L754">
        <v>23.25</v>
      </c>
      <c r="M754">
        <v>3</v>
      </c>
      <c r="N754">
        <v>89.79000000000001</v>
      </c>
      <c r="O754">
        <v>38211.5</v>
      </c>
      <c r="P754">
        <v>124.41</v>
      </c>
      <c r="Q754">
        <v>453.19</v>
      </c>
      <c r="R754">
        <v>34.19</v>
      </c>
      <c r="S754">
        <v>28.65</v>
      </c>
      <c r="T754">
        <v>2073.14</v>
      </c>
      <c r="U754">
        <v>0.84</v>
      </c>
      <c r="V754">
        <v>0.92</v>
      </c>
      <c r="W754">
        <v>0.09</v>
      </c>
      <c r="X754">
        <v>0.11</v>
      </c>
      <c r="Y754">
        <v>1</v>
      </c>
      <c r="Z754">
        <v>10</v>
      </c>
    </row>
    <row r="755" spans="1:26">
      <c r="A755">
        <v>90</v>
      </c>
      <c r="B755">
        <v>135</v>
      </c>
      <c r="C755" t="s">
        <v>26</v>
      </c>
      <c r="D755">
        <v>8.3789</v>
      </c>
      <c r="E755">
        <v>11.93</v>
      </c>
      <c r="F755">
        <v>8.83</v>
      </c>
      <c r="G755">
        <v>105.95</v>
      </c>
      <c r="H755">
        <v>1.36</v>
      </c>
      <c r="I755">
        <v>5</v>
      </c>
      <c r="J755">
        <v>308.46</v>
      </c>
      <c r="K755">
        <v>59.89</v>
      </c>
      <c r="L755">
        <v>23.5</v>
      </c>
      <c r="M755">
        <v>3</v>
      </c>
      <c r="N755">
        <v>90.08</v>
      </c>
      <c r="O755">
        <v>38278.23</v>
      </c>
      <c r="P755">
        <v>124.5</v>
      </c>
      <c r="Q755">
        <v>453.19</v>
      </c>
      <c r="R755">
        <v>34.1</v>
      </c>
      <c r="S755">
        <v>28.65</v>
      </c>
      <c r="T755">
        <v>2027.72</v>
      </c>
      <c r="U755">
        <v>0.84</v>
      </c>
      <c r="V755">
        <v>0.92</v>
      </c>
      <c r="W755">
        <v>0.09</v>
      </c>
      <c r="X755">
        <v>0.11</v>
      </c>
      <c r="Y755">
        <v>1</v>
      </c>
      <c r="Z755">
        <v>10</v>
      </c>
    </row>
    <row r="756" spans="1:26">
      <c r="A756">
        <v>91</v>
      </c>
      <c r="B756">
        <v>135</v>
      </c>
      <c r="C756" t="s">
        <v>26</v>
      </c>
      <c r="D756">
        <v>8.385199999999999</v>
      </c>
      <c r="E756">
        <v>11.93</v>
      </c>
      <c r="F756">
        <v>8.82</v>
      </c>
      <c r="G756">
        <v>105.84</v>
      </c>
      <c r="H756">
        <v>1.37</v>
      </c>
      <c r="I756">
        <v>5</v>
      </c>
      <c r="J756">
        <v>309.01</v>
      </c>
      <c r="K756">
        <v>59.89</v>
      </c>
      <c r="L756">
        <v>23.75</v>
      </c>
      <c r="M756">
        <v>3</v>
      </c>
      <c r="N756">
        <v>90.37</v>
      </c>
      <c r="O756">
        <v>38345.09</v>
      </c>
      <c r="P756">
        <v>124.18</v>
      </c>
      <c r="Q756">
        <v>453.18</v>
      </c>
      <c r="R756">
        <v>33.75</v>
      </c>
      <c r="S756">
        <v>28.65</v>
      </c>
      <c r="T756">
        <v>1856.5</v>
      </c>
      <c r="U756">
        <v>0.85</v>
      </c>
      <c r="V756">
        <v>0.92</v>
      </c>
      <c r="W756">
        <v>0.09</v>
      </c>
      <c r="X756">
        <v>0.1</v>
      </c>
      <c r="Y756">
        <v>1</v>
      </c>
      <c r="Z756">
        <v>10</v>
      </c>
    </row>
    <row r="757" spans="1:26">
      <c r="A757">
        <v>92</v>
      </c>
      <c r="B757">
        <v>135</v>
      </c>
      <c r="C757" t="s">
        <v>26</v>
      </c>
      <c r="D757">
        <v>8.395899999999999</v>
      </c>
      <c r="E757">
        <v>11.91</v>
      </c>
      <c r="F757">
        <v>8.800000000000001</v>
      </c>
      <c r="G757">
        <v>105.66</v>
      </c>
      <c r="H757">
        <v>1.38</v>
      </c>
      <c r="I757">
        <v>5</v>
      </c>
      <c r="J757">
        <v>309.55</v>
      </c>
      <c r="K757">
        <v>59.89</v>
      </c>
      <c r="L757">
        <v>24</v>
      </c>
      <c r="M757">
        <v>3</v>
      </c>
      <c r="N757">
        <v>90.66</v>
      </c>
      <c r="O757">
        <v>38412.07</v>
      </c>
      <c r="P757">
        <v>123.91</v>
      </c>
      <c r="Q757">
        <v>453.2</v>
      </c>
      <c r="R757">
        <v>33.28</v>
      </c>
      <c r="S757">
        <v>28.65</v>
      </c>
      <c r="T757">
        <v>1621.65</v>
      </c>
      <c r="U757">
        <v>0.86</v>
      </c>
      <c r="V757">
        <v>0.92</v>
      </c>
      <c r="W757">
        <v>0.09</v>
      </c>
      <c r="X757">
        <v>0.08</v>
      </c>
      <c r="Y757">
        <v>1</v>
      </c>
      <c r="Z757">
        <v>10</v>
      </c>
    </row>
    <row r="758" spans="1:26">
      <c r="A758">
        <v>93</v>
      </c>
      <c r="B758">
        <v>135</v>
      </c>
      <c r="C758" t="s">
        <v>26</v>
      </c>
      <c r="D758">
        <v>8.3912</v>
      </c>
      <c r="E758">
        <v>11.92</v>
      </c>
      <c r="F758">
        <v>8.81</v>
      </c>
      <c r="G758">
        <v>105.74</v>
      </c>
      <c r="H758">
        <v>1.39</v>
      </c>
      <c r="I758">
        <v>5</v>
      </c>
      <c r="J758">
        <v>310.09</v>
      </c>
      <c r="K758">
        <v>59.89</v>
      </c>
      <c r="L758">
        <v>24.25</v>
      </c>
      <c r="M758">
        <v>2</v>
      </c>
      <c r="N758">
        <v>90.95999999999999</v>
      </c>
      <c r="O758">
        <v>38479.19</v>
      </c>
      <c r="P758">
        <v>123.98</v>
      </c>
      <c r="Q758">
        <v>453.17</v>
      </c>
      <c r="R758">
        <v>33.54</v>
      </c>
      <c r="S758">
        <v>28.65</v>
      </c>
      <c r="T758">
        <v>1747.96</v>
      </c>
      <c r="U758">
        <v>0.85</v>
      </c>
      <c r="V758">
        <v>0.92</v>
      </c>
      <c r="W758">
        <v>0.09</v>
      </c>
      <c r="X758">
        <v>0.09</v>
      </c>
      <c r="Y758">
        <v>1</v>
      </c>
      <c r="Z758">
        <v>10</v>
      </c>
    </row>
    <row r="759" spans="1:26">
      <c r="A759">
        <v>94</v>
      </c>
      <c r="B759">
        <v>135</v>
      </c>
      <c r="C759" t="s">
        <v>26</v>
      </c>
      <c r="D759">
        <v>8.382</v>
      </c>
      <c r="E759">
        <v>11.93</v>
      </c>
      <c r="F759">
        <v>8.82</v>
      </c>
      <c r="G759">
        <v>105.89</v>
      </c>
      <c r="H759">
        <v>1.41</v>
      </c>
      <c r="I759">
        <v>5</v>
      </c>
      <c r="J759">
        <v>310.64</v>
      </c>
      <c r="K759">
        <v>59.89</v>
      </c>
      <c r="L759">
        <v>24.5</v>
      </c>
      <c r="M759">
        <v>2</v>
      </c>
      <c r="N759">
        <v>91.25</v>
      </c>
      <c r="O759">
        <v>38546.43</v>
      </c>
      <c r="P759">
        <v>124.08</v>
      </c>
      <c r="Q759">
        <v>453.17</v>
      </c>
      <c r="R759">
        <v>34</v>
      </c>
      <c r="S759">
        <v>28.65</v>
      </c>
      <c r="T759">
        <v>1982.32</v>
      </c>
      <c r="U759">
        <v>0.84</v>
      </c>
      <c r="V759">
        <v>0.92</v>
      </c>
      <c r="W759">
        <v>0.09</v>
      </c>
      <c r="X759">
        <v>0.1</v>
      </c>
      <c r="Y759">
        <v>1</v>
      </c>
      <c r="Z759">
        <v>10</v>
      </c>
    </row>
    <row r="760" spans="1:26">
      <c r="A760">
        <v>95</v>
      </c>
      <c r="B760">
        <v>135</v>
      </c>
      <c r="C760" t="s">
        <v>26</v>
      </c>
      <c r="D760">
        <v>8.3682</v>
      </c>
      <c r="E760">
        <v>11.95</v>
      </c>
      <c r="F760">
        <v>8.84</v>
      </c>
      <c r="G760">
        <v>106.13</v>
      </c>
      <c r="H760">
        <v>1.42</v>
      </c>
      <c r="I760">
        <v>5</v>
      </c>
      <c r="J760">
        <v>311.19</v>
      </c>
      <c r="K760">
        <v>59.89</v>
      </c>
      <c r="L760">
        <v>24.75</v>
      </c>
      <c r="M760">
        <v>2</v>
      </c>
      <c r="N760">
        <v>91.55</v>
      </c>
      <c r="O760">
        <v>38613.8</v>
      </c>
      <c r="P760">
        <v>124.16</v>
      </c>
      <c r="Q760">
        <v>453.17</v>
      </c>
      <c r="R760">
        <v>34.7</v>
      </c>
      <c r="S760">
        <v>28.65</v>
      </c>
      <c r="T760">
        <v>2331.44</v>
      </c>
      <c r="U760">
        <v>0.83</v>
      </c>
      <c r="V760">
        <v>0.92</v>
      </c>
      <c r="W760">
        <v>0.09</v>
      </c>
      <c r="X760">
        <v>0.12</v>
      </c>
      <c r="Y760">
        <v>1</v>
      </c>
      <c r="Z760">
        <v>10</v>
      </c>
    </row>
    <row r="761" spans="1:26">
      <c r="A761">
        <v>96</v>
      </c>
      <c r="B761">
        <v>135</v>
      </c>
      <c r="C761" t="s">
        <v>26</v>
      </c>
      <c r="D761">
        <v>8.363300000000001</v>
      </c>
      <c r="E761">
        <v>11.96</v>
      </c>
      <c r="F761">
        <v>8.85</v>
      </c>
      <c r="G761">
        <v>106.21</v>
      </c>
      <c r="H761">
        <v>1.43</v>
      </c>
      <c r="I761">
        <v>5</v>
      </c>
      <c r="J761">
        <v>311.73</v>
      </c>
      <c r="K761">
        <v>59.89</v>
      </c>
      <c r="L761">
        <v>25</v>
      </c>
      <c r="M761">
        <v>2</v>
      </c>
      <c r="N761">
        <v>91.84999999999999</v>
      </c>
      <c r="O761">
        <v>38681.31</v>
      </c>
      <c r="P761">
        <v>124.05</v>
      </c>
      <c r="Q761">
        <v>453.17</v>
      </c>
      <c r="R761">
        <v>34.89</v>
      </c>
      <c r="S761">
        <v>28.65</v>
      </c>
      <c r="T761">
        <v>2422.7</v>
      </c>
      <c r="U761">
        <v>0.82</v>
      </c>
      <c r="V761">
        <v>0.92</v>
      </c>
      <c r="W761">
        <v>0.09</v>
      </c>
      <c r="X761">
        <v>0.13</v>
      </c>
      <c r="Y761">
        <v>1</v>
      </c>
      <c r="Z761">
        <v>10</v>
      </c>
    </row>
    <row r="762" spans="1:26">
      <c r="A762">
        <v>97</v>
      </c>
      <c r="B762">
        <v>135</v>
      </c>
      <c r="C762" t="s">
        <v>26</v>
      </c>
      <c r="D762">
        <v>8.3674</v>
      </c>
      <c r="E762">
        <v>11.95</v>
      </c>
      <c r="F762">
        <v>8.85</v>
      </c>
      <c r="G762">
        <v>106.14</v>
      </c>
      <c r="H762">
        <v>1.44</v>
      </c>
      <c r="I762">
        <v>5</v>
      </c>
      <c r="J762">
        <v>312.28</v>
      </c>
      <c r="K762">
        <v>59.89</v>
      </c>
      <c r="L762">
        <v>25.25</v>
      </c>
      <c r="M762">
        <v>1</v>
      </c>
      <c r="N762">
        <v>92.15000000000001</v>
      </c>
      <c r="O762">
        <v>38749.07</v>
      </c>
      <c r="P762">
        <v>123.76</v>
      </c>
      <c r="Q762">
        <v>453.17</v>
      </c>
      <c r="R762">
        <v>34.61</v>
      </c>
      <c r="S762">
        <v>28.65</v>
      </c>
      <c r="T762">
        <v>2284.7</v>
      </c>
      <c r="U762">
        <v>0.83</v>
      </c>
      <c r="V762">
        <v>0.92</v>
      </c>
      <c r="W762">
        <v>0.09</v>
      </c>
      <c r="X762">
        <v>0.12</v>
      </c>
      <c r="Y762">
        <v>1</v>
      </c>
      <c r="Z762">
        <v>10</v>
      </c>
    </row>
    <row r="763" spans="1:26">
      <c r="A763">
        <v>98</v>
      </c>
      <c r="B763">
        <v>135</v>
      </c>
      <c r="C763" t="s">
        <v>26</v>
      </c>
      <c r="D763">
        <v>8.368600000000001</v>
      </c>
      <c r="E763">
        <v>11.95</v>
      </c>
      <c r="F763">
        <v>8.84</v>
      </c>
      <c r="G763">
        <v>106.12</v>
      </c>
      <c r="H763">
        <v>1.45</v>
      </c>
      <c r="I763">
        <v>5</v>
      </c>
      <c r="J763">
        <v>312.83</v>
      </c>
      <c r="K763">
        <v>59.89</v>
      </c>
      <c r="L763">
        <v>25.5</v>
      </c>
      <c r="M763">
        <v>1</v>
      </c>
      <c r="N763">
        <v>92.44</v>
      </c>
      <c r="O763">
        <v>38816.85</v>
      </c>
      <c r="P763">
        <v>123.75</v>
      </c>
      <c r="Q763">
        <v>453.17</v>
      </c>
      <c r="R763">
        <v>34.56</v>
      </c>
      <c r="S763">
        <v>28.65</v>
      </c>
      <c r="T763">
        <v>2259.14</v>
      </c>
      <c r="U763">
        <v>0.83</v>
      </c>
      <c r="V763">
        <v>0.92</v>
      </c>
      <c r="W763">
        <v>0.09</v>
      </c>
      <c r="X763">
        <v>0.12</v>
      </c>
      <c r="Y763">
        <v>1</v>
      </c>
      <c r="Z763">
        <v>10</v>
      </c>
    </row>
    <row r="764" spans="1:26">
      <c r="A764">
        <v>99</v>
      </c>
      <c r="B764">
        <v>135</v>
      </c>
      <c r="C764" t="s">
        <v>26</v>
      </c>
      <c r="D764">
        <v>8.369</v>
      </c>
      <c r="E764">
        <v>11.95</v>
      </c>
      <c r="F764">
        <v>8.84</v>
      </c>
      <c r="G764">
        <v>106.12</v>
      </c>
      <c r="H764">
        <v>1.46</v>
      </c>
      <c r="I764">
        <v>5</v>
      </c>
      <c r="J764">
        <v>313.38</v>
      </c>
      <c r="K764">
        <v>59.89</v>
      </c>
      <c r="L764">
        <v>25.75</v>
      </c>
      <c r="M764">
        <v>1</v>
      </c>
      <c r="N764">
        <v>92.75</v>
      </c>
      <c r="O764">
        <v>38884.75</v>
      </c>
      <c r="P764">
        <v>123.73</v>
      </c>
      <c r="Q764">
        <v>453.17</v>
      </c>
      <c r="R764">
        <v>34.58</v>
      </c>
      <c r="S764">
        <v>28.65</v>
      </c>
      <c r="T764">
        <v>2270.37</v>
      </c>
      <c r="U764">
        <v>0.83</v>
      </c>
      <c r="V764">
        <v>0.92</v>
      </c>
      <c r="W764">
        <v>0.09</v>
      </c>
      <c r="X764">
        <v>0.12</v>
      </c>
      <c r="Y764">
        <v>1</v>
      </c>
      <c r="Z764">
        <v>10</v>
      </c>
    </row>
    <row r="765" spans="1:26">
      <c r="A765">
        <v>100</v>
      </c>
      <c r="B765">
        <v>135</v>
      </c>
      <c r="C765" t="s">
        <v>26</v>
      </c>
      <c r="D765">
        <v>8.367800000000001</v>
      </c>
      <c r="E765">
        <v>11.95</v>
      </c>
      <c r="F765">
        <v>8.84</v>
      </c>
      <c r="G765">
        <v>106.14</v>
      </c>
      <c r="H765">
        <v>1.48</v>
      </c>
      <c r="I765">
        <v>5</v>
      </c>
      <c r="J765">
        <v>313.93</v>
      </c>
      <c r="K765">
        <v>59.89</v>
      </c>
      <c r="L765">
        <v>26</v>
      </c>
      <c r="M765">
        <v>0</v>
      </c>
      <c r="N765">
        <v>93.05</v>
      </c>
      <c r="O765">
        <v>38952.8</v>
      </c>
      <c r="P765">
        <v>123.87</v>
      </c>
      <c r="Q765">
        <v>453.17</v>
      </c>
      <c r="R765">
        <v>34.6</v>
      </c>
      <c r="S765">
        <v>28.65</v>
      </c>
      <c r="T765">
        <v>2281.16</v>
      </c>
      <c r="U765">
        <v>0.83</v>
      </c>
      <c r="V765">
        <v>0.92</v>
      </c>
      <c r="W765">
        <v>0.09</v>
      </c>
      <c r="X765">
        <v>0.12</v>
      </c>
      <c r="Y765">
        <v>1</v>
      </c>
      <c r="Z765">
        <v>10</v>
      </c>
    </row>
    <row r="766" spans="1:26">
      <c r="A766">
        <v>0</v>
      </c>
      <c r="B766">
        <v>80</v>
      </c>
      <c r="C766" t="s">
        <v>26</v>
      </c>
      <c r="D766">
        <v>5.7361</v>
      </c>
      <c r="E766">
        <v>17.43</v>
      </c>
      <c r="F766">
        <v>11.76</v>
      </c>
      <c r="G766">
        <v>6.78</v>
      </c>
      <c r="H766">
        <v>0.11</v>
      </c>
      <c r="I766">
        <v>104</v>
      </c>
      <c r="J766">
        <v>159.12</v>
      </c>
      <c r="K766">
        <v>50.28</v>
      </c>
      <c r="L766">
        <v>1</v>
      </c>
      <c r="M766">
        <v>102</v>
      </c>
      <c r="N766">
        <v>27.84</v>
      </c>
      <c r="O766">
        <v>19859.16</v>
      </c>
      <c r="P766">
        <v>142.19</v>
      </c>
      <c r="Q766">
        <v>453.25</v>
      </c>
      <c r="R766">
        <v>130.06</v>
      </c>
      <c r="S766">
        <v>28.65</v>
      </c>
      <c r="T766">
        <v>49516.8</v>
      </c>
      <c r="U766">
        <v>0.22</v>
      </c>
      <c r="V766">
        <v>0.6899999999999999</v>
      </c>
      <c r="W766">
        <v>0.24</v>
      </c>
      <c r="X766">
        <v>3.04</v>
      </c>
      <c r="Y766">
        <v>1</v>
      </c>
      <c r="Z766">
        <v>10</v>
      </c>
    </row>
    <row r="767" spans="1:26">
      <c r="A767">
        <v>1</v>
      </c>
      <c r="B767">
        <v>80</v>
      </c>
      <c r="C767" t="s">
        <v>26</v>
      </c>
      <c r="D767">
        <v>6.3437</v>
      </c>
      <c r="E767">
        <v>15.76</v>
      </c>
      <c r="F767">
        <v>10.96</v>
      </c>
      <c r="G767">
        <v>8.539999999999999</v>
      </c>
      <c r="H767">
        <v>0.14</v>
      </c>
      <c r="I767">
        <v>77</v>
      </c>
      <c r="J767">
        <v>159.48</v>
      </c>
      <c r="K767">
        <v>50.28</v>
      </c>
      <c r="L767">
        <v>1.25</v>
      </c>
      <c r="M767">
        <v>75</v>
      </c>
      <c r="N767">
        <v>27.95</v>
      </c>
      <c r="O767">
        <v>19902.91</v>
      </c>
      <c r="P767">
        <v>131.83</v>
      </c>
      <c r="Q767">
        <v>453.32</v>
      </c>
      <c r="R767">
        <v>103.69</v>
      </c>
      <c r="S767">
        <v>28.65</v>
      </c>
      <c r="T767">
        <v>36463.8</v>
      </c>
      <c r="U767">
        <v>0.28</v>
      </c>
      <c r="V767">
        <v>0.74</v>
      </c>
      <c r="W767">
        <v>0.2</v>
      </c>
      <c r="X767">
        <v>2.24</v>
      </c>
      <c r="Y767">
        <v>1</v>
      </c>
      <c r="Z767">
        <v>10</v>
      </c>
    </row>
    <row r="768" spans="1:26">
      <c r="A768">
        <v>2</v>
      </c>
      <c r="B768">
        <v>80</v>
      </c>
      <c r="C768" t="s">
        <v>26</v>
      </c>
      <c r="D768">
        <v>6.7807</v>
      </c>
      <c r="E768">
        <v>14.75</v>
      </c>
      <c r="F768">
        <v>10.46</v>
      </c>
      <c r="G768">
        <v>10.29</v>
      </c>
      <c r="H768">
        <v>0.17</v>
      </c>
      <c r="I768">
        <v>61</v>
      </c>
      <c r="J768">
        <v>159.83</v>
      </c>
      <c r="K768">
        <v>50.28</v>
      </c>
      <c r="L768">
        <v>1.5</v>
      </c>
      <c r="M768">
        <v>59</v>
      </c>
      <c r="N768">
        <v>28.05</v>
      </c>
      <c r="O768">
        <v>19946.71</v>
      </c>
      <c r="P768">
        <v>125.06</v>
      </c>
      <c r="Q768">
        <v>453.25</v>
      </c>
      <c r="R768">
        <v>87.22</v>
      </c>
      <c r="S768">
        <v>28.65</v>
      </c>
      <c r="T768">
        <v>28309.95</v>
      </c>
      <c r="U768">
        <v>0.33</v>
      </c>
      <c r="V768">
        <v>0.78</v>
      </c>
      <c r="W768">
        <v>0.18</v>
      </c>
      <c r="X768">
        <v>1.74</v>
      </c>
      <c r="Y768">
        <v>1</v>
      </c>
      <c r="Z768">
        <v>10</v>
      </c>
    </row>
    <row r="769" spans="1:26">
      <c r="A769">
        <v>3</v>
      </c>
      <c r="B769">
        <v>80</v>
      </c>
      <c r="C769" t="s">
        <v>26</v>
      </c>
      <c r="D769">
        <v>7.0649</v>
      </c>
      <c r="E769">
        <v>14.15</v>
      </c>
      <c r="F769">
        <v>10.19</v>
      </c>
      <c r="G769">
        <v>11.98</v>
      </c>
      <c r="H769">
        <v>0.19</v>
      </c>
      <c r="I769">
        <v>51</v>
      </c>
      <c r="J769">
        <v>160.19</v>
      </c>
      <c r="K769">
        <v>50.28</v>
      </c>
      <c r="L769">
        <v>1.75</v>
      </c>
      <c r="M769">
        <v>49</v>
      </c>
      <c r="N769">
        <v>28.16</v>
      </c>
      <c r="O769">
        <v>19990.53</v>
      </c>
      <c r="P769">
        <v>121.27</v>
      </c>
      <c r="Q769">
        <v>453.21</v>
      </c>
      <c r="R769">
        <v>78.55</v>
      </c>
      <c r="S769">
        <v>28.65</v>
      </c>
      <c r="T769">
        <v>24024.14</v>
      </c>
      <c r="U769">
        <v>0.36</v>
      </c>
      <c r="V769">
        <v>0.8</v>
      </c>
      <c r="W769">
        <v>0.16</v>
      </c>
      <c r="X769">
        <v>1.47</v>
      </c>
      <c r="Y769">
        <v>1</v>
      </c>
      <c r="Z769">
        <v>10</v>
      </c>
    </row>
    <row r="770" spans="1:26">
      <c r="A770">
        <v>4</v>
      </c>
      <c r="B770">
        <v>80</v>
      </c>
      <c r="C770" t="s">
        <v>26</v>
      </c>
      <c r="D770">
        <v>7.3027</v>
      </c>
      <c r="E770">
        <v>13.69</v>
      </c>
      <c r="F770">
        <v>9.949999999999999</v>
      </c>
      <c r="G770">
        <v>13.57</v>
      </c>
      <c r="H770">
        <v>0.22</v>
      </c>
      <c r="I770">
        <v>44</v>
      </c>
      <c r="J770">
        <v>160.54</v>
      </c>
      <c r="K770">
        <v>50.28</v>
      </c>
      <c r="L770">
        <v>2</v>
      </c>
      <c r="M770">
        <v>42</v>
      </c>
      <c r="N770">
        <v>28.26</v>
      </c>
      <c r="O770">
        <v>20034.4</v>
      </c>
      <c r="P770">
        <v>117.8</v>
      </c>
      <c r="Q770">
        <v>453.18</v>
      </c>
      <c r="R770">
        <v>70.8</v>
      </c>
      <c r="S770">
        <v>28.65</v>
      </c>
      <c r="T770">
        <v>20183.48</v>
      </c>
      <c r="U770">
        <v>0.4</v>
      </c>
      <c r="V770">
        <v>0.82</v>
      </c>
      <c r="W770">
        <v>0.15</v>
      </c>
      <c r="X770">
        <v>1.23</v>
      </c>
      <c r="Y770">
        <v>1</v>
      </c>
      <c r="Z770">
        <v>10</v>
      </c>
    </row>
    <row r="771" spans="1:26">
      <c r="A771">
        <v>5</v>
      </c>
      <c r="B771">
        <v>80</v>
      </c>
      <c r="C771" t="s">
        <v>26</v>
      </c>
      <c r="D771">
        <v>7.5075</v>
      </c>
      <c r="E771">
        <v>13.32</v>
      </c>
      <c r="F771">
        <v>9.77</v>
      </c>
      <c r="G771">
        <v>15.43</v>
      </c>
      <c r="H771">
        <v>0.25</v>
      </c>
      <c r="I771">
        <v>38</v>
      </c>
      <c r="J771">
        <v>160.9</v>
      </c>
      <c r="K771">
        <v>50.28</v>
      </c>
      <c r="L771">
        <v>2.25</v>
      </c>
      <c r="M771">
        <v>36</v>
      </c>
      <c r="N771">
        <v>28.37</v>
      </c>
      <c r="O771">
        <v>20078.3</v>
      </c>
      <c r="P771">
        <v>115.21</v>
      </c>
      <c r="Q771">
        <v>453.19</v>
      </c>
      <c r="R771">
        <v>64.75</v>
      </c>
      <c r="S771">
        <v>28.65</v>
      </c>
      <c r="T771">
        <v>17188.2</v>
      </c>
      <c r="U771">
        <v>0.44</v>
      </c>
      <c r="V771">
        <v>0.83</v>
      </c>
      <c r="W771">
        <v>0.14</v>
      </c>
      <c r="X771">
        <v>1.05</v>
      </c>
      <c r="Y771">
        <v>1</v>
      </c>
      <c r="Z771">
        <v>10</v>
      </c>
    </row>
    <row r="772" spans="1:26">
      <c r="A772">
        <v>6</v>
      </c>
      <c r="B772">
        <v>80</v>
      </c>
      <c r="C772" t="s">
        <v>26</v>
      </c>
      <c r="D772">
        <v>7.648</v>
      </c>
      <c r="E772">
        <v>13.08</v>
      </c>
      <c r="F772">
        <v>9.66</v>
      </c>
      <c r="G772">
        <v>17.04</v>
      </c>
      <c r="H772">
        <v>0.27</v>
      </c>
      <c r="I772">
        <v>34</v>
      </c>
      <c r="J772">
        <v>161.26</v>
      </c>
      <c r="K772">
        <v>50.28</v>
      </c>
      <c r="L772">
        <v>2.5</v>
      </c>
      <c r="M772">
        <v>32</v>
      </c>
      <c r="N772">
        <v>28.48</v>
      </c>
      <c r="O772">
        <v>20122.23</v>
      </c>
      <c r="P772">
        <v>113.25</v>
      </c>
      <c r="Q772">
        <v>453.19</v>
      </c>
      <c r="R772">
        <v>61.01</v>
      </c>
      <c r="S772">
        <v>28.65</v>
      </c>
      <c r="T772">
        <v>15340.51</v>
      </c>
      <c r="U772">
        <v>0.47</v>
      </c>
      <c r="V772">
        <v>0.84</v>
      </c>
      <c r="W772">
        <v>0.14</v>
      </c>
      <c r="X772">
        <v>0.93</v>
      </c>
      <c r="Y772">
        <v>1</v>
      </c>
      <c r="Z772">
        <v>10</v>
      </c>
    </row>
    <row r="773" spans="1:26">
      <c r="A773">
        <v>7</v>
      </c>
      <c r="B773">
        <v>80</v>
      </c>
      <c r="C773" t="s">
        <v>26</v>
      </c>
      <c r="D773">
        <v>7.8064</v>
      </c>
      <c r="E773">
        <v>12.81</v>
      </c>
      <c r="F773">
        <v>9.52</v>
      </c>
      <c r="G773">
        <v>19.04</v>
      </c>
      <c r="H773">
        <v>0.3</v>
      </c>
      <c r="I773">
        <v>30</v>
      </c>
      <c r="J773">
        <v>161.61</v>
      </c>
      <c r="K773">
        <v>50.28</v>
      </c>
      <c r="L773">
        <v>2.75</v>
      </c>
      <c r="M773">
        <v>28</v>
      </c>
      <c r="N773">
        <v>28.58</v>
      </c>
      <c r="O773">
        <v>20166.2</v>
      </c>
      <c r="P773">
        <v>110.96</v>
      </c>
      <c r="Q773">
        <v>453.21</v>
      </c>
      <c r="R773">
        <v>56.45</v>
      </c>
      <c r="S773">
        <v>28.65</v>
      </c>
      <c r="T773">
        <v>13080.14</v>
      </c>
      <c r="U773">
        <v>0.51</v>
      </c>
      <c r="V773">
        <v>0.85</v>
      </c>
      <c r="W773">
        <v>0.13</v>
      </c>
      <c r="X773">
        <v>0.8</v>
      </c>
      <c r="Y773">
        <v>1</v>
      </c>
      <c r="Z773">
        <v>10</v>
      </c>
    </row>
    <row r="774" spans="1:26">
      <c r="A774">
        <v>8</v>
      </c>
      <c r="B774">
        <v>80</v>
      </c>
      <c r="C774" t="s">
        <v>26</v>
      </c>
      <c r="D774">
        <v>7.9904</v>
      </c>
      <c r="E774">
        <v>12.52</v>
      </c>
      <c r="F774">
        <v>9.32</v>
      </c>
      <c r="G774">
        <v>20.71</v>
      </c>
      <c r="H774">
        <v>0.33</v>
      </c>
      <c r="I774">
        <v>27</v>
      </c>
      <c r="J774">
        <v>161.97</v>
      </c>
      <c r="K774">
        <v>50.28</v>
      </c>
      <c r="L774">
        <v>3</v>
      </c>
      <c r="M774">
        <v>25</v>
      </c>
      <c r="N774">
        <v>28.69</v>
      </c>
      <c r="O774">
        <v>20210.21</v>
      </c>
      <c r="P774">
        <v>108.02</v>
      </c>
      <c r="Q774">
        <v>453.21</v>
      </c>
      <c r="R774">
        <v>49.88</v>
      </c>
      <c r="S774">
        <v>28.65</v>
      </c>
      <c r="T774">
        <v>9808.59</v>
      </c>
      <c r="U774">
        <v>0.57</v>
      </c>
      <c r="V774">
        <v>0.87</v>
      </c>
      <c r="W774">
        <v>0.12</v>
      </c>
      <c r="X774">
        <v>0.6</v>
      </c>
      <c r="Y774">
        <v>1</v>
      </c>
      <c r="Z774">
        <v>10</v>
      </c>
    </row>
    <row r="775" spans="1:26">
      <c r="A775">
        <v>9</v>
      </c>
      <c r="B775">
        <v>80</v>
      </c>
      <c r="C775" t="s">
        <v>26</v>
      </c>
      <c r="D775">
        <v>7.8127</v>
      </c>
      <c r="E775">
        <v>12.8</v>
      </c>
      <c r="F775">
        <v>9.640000000000001</v>
      </c>
      <c r="G775">
        <v>22.24</v>
      </c>
      <c r="H775">
        <v>0.35</v>
      </c>
      <c r="I775">
        <v>26</v>
      </c>
      <c r="J775">
        <v>162.33</v>
      </c>
      <c r="K775">
        <v>50.28</v>
      </c>
      <c r="L775">
        <v>3.25</v>
      </c>
      <c r="M775">
        <v>24</v>
      </c>
      <c r="N775">
        <v>28.8</v>
      </c>
      <c r="O775">
        <v>20254.26</v>
      </c>
      <c r="P775">
        <v>111.44</v>
      </c>
      <c r="Q775">
        <v>453.24</v>
      </c>
      <c r="R775">
        <v>61.21</v>
      </c>
      <c r="S775">
        <v>28.65</v>
      </c>
      <c r="T775">
        <v>15478.49</v>
      </c>
      <c r="U775">
        <v>0.47</v>
      </c>
      <c r="V775">
        <v>0.84</v>
      </c>
      <c r="W775">
        <v>0.12</v>
      </c>
      <c r="X775">
        <v>0.92</v>
      </c>
      <c r="Y775">
        <v>1</v>
      </c>
      <c r="Z775">
        <v>10</v>
      </c>
    </row>
    <row r="776" spans="1:26">
      <c r="A776">
        <v>10</v>
      </c>
      <c r="B776">
        <v>80</v>
      </c>
      <c r="C776" t="s">
        <v>26</v>
      </c>
      <c r="D776">
        <v>7.9943</v>
      </c>
      <c r="E776">
        <v>12.51</v>
      </c>
      <c r="F776">
        <v>9.41</v>
      </c>
      <c r="G776">
        <v>23.53</v>
      </c>
      <c r="H776">
        <v>0.38</v>
      </c>
      <c r="I776">
        <v>24</v>
      </c>
      <c r="J776">
        <v>162.68</v>
      </c>
      <c r="K776">
        <v>50.28</v>
      </c>
      <c r="L776">
        <v>3.5</v>
      </c>
      <c r="M776">
        <v>22</v>
      </c>
      <c r="N776">
        <v>28.9</v>
      </c>
      <c r="O776">
        <v>20298.34</v>
      </c>
      <c r="P776">
        <v>107.92</v>
      </c>
      <c r="Q776">
        <v>453.22</v>
      </c>
      <c r="R776">
        <v>53.19</v>
      </c>
      <c r="S776">
        <v>28.65</v>
      </c>
      <c r="T776">
        <v>11480.44</v>
      </c>
      <c r="U776">
        <v>0.54</v>
      </c>
      <c r="V776">
        <v>0.86</v>
      </c>
      <c r="W776">
        <v>0.12</v>
      </c>
      <c r="X776">
        <v>0.6899999999999999</v>
      </c>
      <c r="Y776">
        <v>1</v>
      </c>
      <c r="Z776">
        <v>10</v>
      </c>
    </row>
    <row r="777" spans="1:26">
      <c r="A777">
        <v>11</v>
      </c>
      <c r="B777">
        <v>80</v>
      </c>
      <c r="C777" t="s">
        <v>26</v>
      </c>
      <c r="D777">
        <v>8.0799</v>
      </c>
      <c r="E777">
        <v>12.38</v>
      </c>
      <c r="F777">
        <v>9.34</v>
      </c>
      <c r="G777">
        <v>25.48</v>
      </c>
      <c r="H777">
        <v>0.41</v>
      </c>
      <c r="I777">
        <v>22</v>
      </c>
      <c r="J777">
        <v>163.04</v>
      </c>
      <c r="K777">
        <v>50.28</v>
      </c>
      <c r="L777">
        <v>3.75</v>
      </c>
      <c r="M777">
        <v>20</v>
      </c>
      <c r="N777">
        <v>29.01</v>
      </c>
      <c r="O777">
        <v>20342.46</v>
      </c>
      <c r="P777">
        <v>106.64</v>
      </c>
      <c r="Q777">
        <v>453.2</v>
      </c>
      <c r="R777">
        <v>50.99</v>
      </c>
      <c r="S777">
        <v>28.65</v>
      </c>
      <c r="T777">
        <v>10390.35</v>
      </c>
      <c r="U777">
        <v>0.5600000000000001</v>
      </c>
      <c r="V777">
        <v>0.87</v>
      </c>
      <c r="W777">
        <v>0.12</v>
      </c>
      <c r="X777">
        <v>0.62</v>
      </c>
      <c r="Y777">
        <v>1</v>
      </c>
      <c r="Z777">
        <v>10</v>
      </c>
    </row>
    <row r="778" spans="1:26">
      <c r="A778">
        <v>12</v>
      </c>
      <c r="B778">
        <v>80</v>
      </c>
      <c r="C778" t="s">
        <v>26</v>
      </c>
      <c r="D778">
        <v>8.1744</v>
      </c>
      <c r="E778">
        <v>12.23</v>
      </c>
      <c r="F778">
        <v>9.26</v>
      </c>
      <c r="G778">
        <v>27.79</v>
      </c>
      <c r="H778">
        <v>0.43</v>
      </c>
      <c r="I778">
        <v>20</v>
      </c>
      <c r="J778">
        <v>163.4</v>
      </c>
      <c r="K778">
        <v>50.28</v>
      </c>
      <c r="L778">
        <v>4</v>
      </c>
      <c r="M778">
        <v>18</v>
      </c>
      <c r="N778">
        <v>29.12</v>
      </c>
      <c r="O778">
        <v>20386.62</v>
      </c>
      <c r="P778">
        <v>105.21</v>
      </c>
      <c r="Q778">
        <v>453.17</v>
      </c>
      <c r="R778">
        <v>48.39</v>
      </c>
      <c r="S778">
        <v>28.65</v>
      </c>
      <c r="T778">
        <v>9101.17</v>
      </c>
      <c r="U778">
        <v>0.59</v>
      </c>
      <c r="V778">
        <v>0.88</v>
      </c>
      <c r="W778">
        <v>0.11</v>
      </c>
      <c r="X778">
        <v>0.54</v>
      </c>
      <c r="Y778">
        <v>1</v>
      </c>
      <c r="Z778">
        <v>10</v>
      </c>
    </row>
    <row r="779" spans="1:26">
      <c r="A779">
        <v>13</v>
      </c>
      <c r="B779">
        <v>80</v>
      </c>
      <c r="C779" t="s">
        <v>26</v>
      </c>
      <c r="D779">
        <v>8.2164</v>
      </c>
      <c r="E779">
        <v>12.17</v>
      </c>
      <c r="F779">
        <v>9.23</v>
      </c>
      <c r="G779">
        <v>29.16</v>
      </c>
      <c r="H779">
        <v>0.46</v>
      </c>
      <c r="I779">
        <v>19</v>
      </c>
      <c r="J779">
        <v>163.76</v>
      </c>
      <c r="K779">
        <v>50.28</v>
      </c>
      <c r="L779">
        <v>4.25</v>
      </c>
      <c r="M779">
        <v>17</v>
      </c>
      <c r="N779">
        <v>29.23</v>
      </c>
      <c r="O779">
        <v>20430.81</v>
      </c>
      <c r="P779">
        <v>104.49</v>
      </c>
      <c r="Q779">
        <v>453.21</v>
      </c>
      <c r="R779">
        <v>47.4</v>
      </c>
      <c r="S779">
        <v>28.65</v>
      </c>
      <c r="T779">
        <v>8607.93</v>
      </c>
      <c r="U779">
        <v>0.6</v>
      </c>
      <c r="V779">
        <v>0.88</v>
      </c>
      <c r="W779">
        <v>0.11</v>
      </c>
      <c r="X779">
        <v>0.51</v>
      </c>
      <c r="Y779">
        <v>1</v>
      </c>
      <c r="Z779">
        <v>10</v>
      </c>
    </row>
    <row r="780" spans="1:26">
      <c r="A780">
        <v>14</v>
      </c>
      <c r="B780">
        <v>80</v>
      </c>
      <c r="C780" t="s">
        <v>26</v>
      </c>
      <c r="D780">
        <v>8.2552</v>
      </c>
      <c r="E780">
        <v>12.11</v>
      </c>
      <c r="F780">
        <v>9.210000000000001</v>
      </c>
      <c r="G780">
        <v>30.7</v>
      </c>
      <c r="H780">
        <v>0.49</v>
      </c>
      <c r="I780">
        <v>18</v>
      </c>
      <c r="J780">
        <v>164.12</v>
      </c>
      <c r="K780">
        <v>50.28</v>
      </c>
      <c r="L780">
        <v>4.5</v>
      </c>
      <c r="M780">
        <v>16</v>
      </c>
      <c r="N780">
        <v>29.34</v>
      </c>
      <c r="O780">
        <v>20475.04</v>
      </c>
      <c r="P780">
        <v>103.52</v>
      </c>
      <c r="Q780">
        <v>453.21</v>
      </c>
      <c r="R780">
        <v>46.55</v>
      </c>
      <c r="S780">
        <v>28.65</v>
      </c>
      <c r="T780">
        <v>8188.15</v>
      </c>
      <c r="U780">
        <v>0.62</v>
      </c>
      <c r="V780">
        <v>0.88</v>
      </c>
      <c r="W780">
        <v>0.11</v>
      </c>
      <c r="X780">
        <v>0.49</v>
      </c>
      <c r="Y780">
        <v>1</v>
      </c>
      <c r="Z780">
        <v>10</v>
      </c>
    </row>
    <row r="781" spans="1:26">
      <c r="A781">
        <v>15</v>
      </c>
      <c r="B781">
        <v>80</v>
      </c>
      <c r="C781" t="s">
        <v>26</v>
      </c>
      <c r="D781">
        <v>8.2995</v>
      </c>
      <c r="E781">
        <v>12.05</v>
      </c>
      <c r="F781">
        <v>9.18</v>
      </c>
      <c r="G781">
        <v>32.39</v>
      </c>
      <c r="H781">
        <v>0.51</v>
      </c>
      <c r="I781">
        <v>17</v>
      </c>
      <c r="J781">
        <v>164.48</v>
      </c>
      <c r="K781">
        <v>50.28</v>
      </c>
      <c r="L781">
        <v>4.75</v>
      </c>
      <c r="M781">
        <v>15</v>
      </c>
      <c r="N781">
        <v>29.45</v>
      </c>
      <c r="O781">
        <v>20519.3</v>
      </c>
      <c r="P781">
        <v>102.42</v>
      </c>
      <c r="Q781">
        <v>453.2</v>
      </c>
      <c r="R781">
        <v>45.48</v>
      </c>
      <c r="S781">
        <v>28.65</v>
      </c>
      <c r="T781">
        <v>7657.7</v>
      </c>
      <c r="U781">
        <v>0.63</v>
      </c>
      <c r="V781">
        <v>0.89</v>
      </c>
      <c r="W781">
        <v>0.11</v>
      </c>
      <c r="X781">
        <v>0.46</v>
      </c>
      <c r="Y781">
        <v>1</v>
      </c>
      <c r="Z781">
        <v>10</v>
      </c>
    </row>
    <row r="782" spans="1:26">
      <c r="A782">
        <v>16</v>
      </c>
      <c r="B782">
        <v>80</v>
      </c>
      <c r="C782" t="s">
        <v>26</v>
      </c>
      <c r="D782">
        <v>8.339700000000001</v>
      </c>
      <c r="E782">
        <v>11.99</v>
      </c>
      <c r="F782">
        <v>9.15</v>
      </c>
      <c r="G782">
        <v>34.32</v>
      </c>
      <c r="H782">
        <v>0.54</v>
      </c>
      <c r="I782">
        <v>16</v>
      </c>
      <c r="J782">
        <v>164.83</v>
      </c>
      <c r="K782">
        <v>50.28</v>
      </c>
      <c r="L782">
        <v>5</v>
      </c>
      <c r="M782">
        <v>14</v>
      </c>
      <c r="N782">
        <v>29.55</v>
      </c>
      <c r="O782">
        <v>20563.61</v>
      </c>
      <c r="P782">
        <v>101.66</v>
      </c>
      <c r="Q782">
        <v>453.18</v>
      </c>
      <c r="R782">
        <v>44.62</v>
      </c>
      <c r="S782">
        <v>28.65</v>
      </c>
      <c r="T782">
        <v>7237.07</v>
      </c>
      <c r="U782">
        <v>0.64</v>
      </c>
      <c r="V782">
        <v>0.89</v>
      </c>
      <c r="W782">
        <v>0.11</v>
      </c>
      <c r="X782">
        <v>0.43</v>
      </c>
      <c r="Y782">
        <v>1</v>
      </c>
      <c r="Z782">
        <v>10</v>
      </c>
    </row>
    <row r="783" spans="1:26">
      <c r="A783">
        <v>17</v>
      </c>
      <c r="B783">
        <v>80</v>
      </c>
      <c r="C783" t="s">
        <v>26</v>
      </c>
      <c r="D783">
        <v>8.3934</v>
      </c>
      <c r="E783">
        <v>11.91</v>
      </c>
      <c r="F783">
        <v>9.109999999999999</v>
      </c>
      <c r="G783">
        <v>36.43</v>
      </c>
      <c r="H783">
        <v>0.5600000000000001</v>
      </c>
      <c r="I783">
        <v>15</v>
      </c>
      <c r="J783">
        <v>165.19</v>
      </c>
      <c r="K783">
        <v>50.28</v>
      </c>
      <c r="L783">
        <v>5.25</v>
      </c>
      <c r="M783">
        <v>13</v>
      </c>
      <c r="N783">
        <v>29.66</v>
      </c>
      <c r="O783">
        <v>20607.95</v>
      </c>
      <c r="P783">
        <v>100.46</v>
      </c>
      <c r="Q783">
        <v>453.19</v>
      </c>
      <c r="R783">
        <v>43.14</v>
      </c>
      <c r="S783">
        <v>28.65</v>
      </c>
      <c r="T783">
        <v>6501.97</v>
      </c>
      <c r="U783">
        <v>0.66</v>
      </c>
      <c r="V783">
        <v>0.89</v>
      </c>
      <c r="W783">
        <v>0.1</v>
      </c>
      <c r="X783">
        <v>0.39</v>
      </c>
      <c r="Y783">
        <v>1</v>
      </c>
      <c r="Z783">
        <v>10</v>
      </c>
    </row>
    <row r="784" spans="1:26">
      <c r="A784">
        <v>18</v>
      </c>
      <c r="B784">
        <v>80</v>
      </c>
      <c r="C784" t="s">
        <v>26</v>
      </c>
      <c r="D784">
        <v>8.484999999999999</v>
      </c>
      <c r="E784">
        <v>11.79</v>
      </c>
      <c r="F784">
        <v>9.01</v>
      </c>
      <c r="G784">
        <v>38.61</v>
      </c>
      <c r="H784">
        <v>0.59</v>
      </c>
      <c r="I784">
        <v>14</v>
      </c>
      <c r="J784">
        <v>165.55</v>
      </c>
      <c r="K784">
        <v>50.28</v>
      </c>
      <c r="L784">
        <v>5.5</v>
      </c>
      <c r="M784">
        <v>12</v>
      </c>
      <c r="N784">
        <v>29.77</v>
      </c>
      <c r="O784">
        <v>20652.33</v>
      </c>
      <c r="P784">
        <v>98.5</v>
      </c>
      <c r="Q784">
        <v>453.17</v>
      </c>
      <c r="R784">
        <v>39.72</v>
      </c>
      <c r="S784">
        <v>28.65</v>
      </c>
      <c r="T784">
        <v>4796.09</v>
      </c>
      <c r="U784">
        <v>0.72</v>
      </c>
      <c r="V784">
        <v>0.9</v>
      </c>
      <c r="W784">
        <v>0.1</v>
      </c>
      <c r="X784">
        <v>0.29</v>
      </c>
      <c r="Y784">
        <v>1</v>
      </c>
      <c r="Z784">
        <v>10</v>
      </c>
    </row>
    <row r="785" spans="1:26">
      <c r="A785">
        <v>19</v>
      </c>
      <c r="B785">
        <v>80</v>
      </c>
      <c r="C785" t="s">
        <v>26</v>
      </c>
      <c r="D785">
        <v>8.41</v>
      </c>
      <c r="E785">
        <v>11.89</v>
      </c>
      <c r="F785">
        <v>9.119999999999999</v>
      </c>
      <c r="G785">
        <v>39.06</v>
      </c>
      <c r="H785">
        <v>0.61</v>
      </c>
      <c r="I785">
        <v>14</v>
      </c>
      <c r="J785">
        <v>165.91</v>
      </c>
      <c r="K785">
        <v>50.28</v>
      </c>
      <c r="L785">
        <v>5.75</v>
      </c>
      <c r="M785">
        <v>12</v>
      </c>
      <c r="N785">
        <v>29.88</v>
      </c>
      <c r="O785">
        <v>20696.74</v>
      </c>
      <c r="P785">
        <v>99.56999999999999</v>
      </c>
      <c r="Q785">
        <v>453.23</v>
      </c>
      <c r="R785">
        <v>43.85</v>
      </c>
      <c r="S785">
        <v>28.65</v>
      </c>
      <c r="T785">
        <v>6860.92</v>
      </c>
      <c r="U785">
        <v>0.65</v>
      </c>
      <c r="V785">
        <v>0.89</v>
      </c>
      <c r="W785">
        <v>0.1</v>
      </c>
      <c r="X785">
        <v>0.39</v>
      </c>
      <c r="Y785">
        <v>1</v>
      </c>
      <c r="Z785">
        <v>10</v>
      </c>
    </row>
    <row r="786" spans="1:26">
      <c r="A786">
        <v>20</v>
      </c>
      <c r="B786">
        <v>80</v>
      </c>
      <c r="C786" t="s">
        <v>26</v>
      </c>
      <c r="D786">
        <v>8.461</v>
      </c>
      <c r="E786">
        <v>11.82</v>
      </c>
      <c r="F786">
        <v>9.08</v>
      </c>
      <c r="G786">
        <v>41.89</v>
      </c>
      <c r="H786">
        <v>0.64</v>
      </c>
      <c r="I786">
        <v>13</v>
      </c>
      <c r="J786">
        <v>166.27</v>
      </c>
      <c r="K786">
        <v>50.28</v>
      </c>
      <c r="L786">
        <v>6</v>
      </c>
      <c r="M786">
        <v>11</v>
      </c>
      <c r="N786">
        <v>29.99</v>
      </c>
      <c r="O786">
        <v>20741.2</v>
      </c>
      <c r="P786">
        <v>98.67</v>
      </c>
      <c r="Q786">
        <v>453.25</v>
      </c>
      <c r="R786">
        <v>42.35</v>
      </c>
      <c r="S786">
        <v>28.65</v>
      </c>
      <c r="T786">
        <v>6114.71</v>
      </c>
      <c r="U786">
        <v>0.68</v>
      </c>
      <c r="V786">
        <v>0.9</v>
      </c>
      <c r="W786">
        <v>0.1</v>
      </c>
      <c r="X786">
        <v>0.35</v>
      </c>
      <c r="Y786">
        <v>1</v>
      </c>
      <c r="Z786">
        <v>10</v>
      </c>
    </row>
    <row r="787" spans="1:26">
      <c r="A787">
        <v>21</v>
      </c>
      <c r="B787">
        <v>80</v>
      </c>
      <c r="C787" t="s">
        <v>26</v>
      </c>
      <c r="D787">
        <v>8.4588</v>
      </c>
      <c r="E787">
        <v>11.82</v>
      </c>
      <c r="F787">
        <v>9.08</v>
      </c>
      <c r="G787">
        <v>41.9</v>
      </c>
      <c r="H787">
        <v>0.66</v>
      </c>
      <c r="I787">
        <v>13</v>
      </c>
      <c r="J787">
        <v>166.64</v>
      </c>
      <c r="K787">
        <v>50.28</v>
      </c>
      <c r="L787">
        <v>6.25</v>
      </c>
      <c r="M787">
        <v>11</v>
      </c>
      <c r="N787">
        <v>30.11</v>
      </c>
      <c r="O787">
        <v>20785.69</v>
      </c>
      <c r="P787">
        <v>97.55</v>
      </c>
      <c r="Q787">
        <v>453.2</v>
      </c>
      <c r="R787">
        <v>42.35</v>
      </c>
      <c r="S787">
        <v>28.65</v>
      </c>
      <c r="T787">
        <v>6115.75</v>
      </c>
      <c r="U787">
        <v>0.68</v>
      </c>
      <c r="V787">
        <v>0.9</v>
      </c>
      <c r="W787">
        <v>0.1</v>
      </c>
      <c r="X787">
        <v>0.36</v>
      </c>
      <c r="Y787">
        <v>1</v>
      </c>
      <c r="Z787">
        <v>10</v>
      </c>
    </row>
    <row r="788" spans="1:26">
      <c r="A788">
        <v>22</v>
      </c>
      <c r="B788">
        <v>80</v>
      </c>
      <c r="C788" t="s">
        <v>26</v>
      </c>
      <c r="D788">
        <v>8.507199999999999</v>
      </c>
      <c r="E788">
        <v>11.75</v>
      </c>
      <c r="F788">
        <v>9.039999999999999</v>
      </c>
      <c r="G788">
        <v>45.22</v>
      </c>
      <c r="H788">
        <v>0.6899999999999999</v>
      </c>
      <c r="I788">
        <v>12</v>
      </c>
      <c r="J788">
        <v>167</v>
      </c>
      <c r="K788">
        <v>50.28</v>
      </c>
      <c r="L788">
        <v>6.5</v>
      </c>
      <c r="M788">
        <v>10</v>
      </c>
      <c r="N788">
        <v>30.22</v>
      </c>
      <c r="O788">
        <v>20830.22</v>
      </c>
      <c r="P788">
        <v>96.86</v>
      </c>
      <c r="Q788">
        <v>453.18</v>
      </c>
      <c r="R788">
        <v>41.11</v>
      </c>
      <c r="S788">
        <v>28.65</v>
      </c>
      <c r="T788">
        <v>5500.5</v>
      </c>
      <c r="U788">
        <v>0.7</v>
      </c>
      <c r="V788">
        <v>0.9</v>
      </c>
      <c r="W788">
        <v>0.1</v>
      </c>
      <c r="X788">
        <v>0.32</v>
      </c>
      <c r="Y788">
        <v>1</v>
      </c>
      <c r="Z788">
        <v>10</v>
      </c>
    </row>
    <row r="789" spans="1:26">
      <c r="A789">
        <v>23</v>
      </c>
      <c r="B789">
        <v>80</v>
      </c>
      <c r="C789" t="s">
        <v>26</v>
      </c>
      <c r="D789">
        <v>8.500999999999999</v>
      </c>
      <c r="E789">
        <v>11.76</v>
      </c>
      <c r="F789">
        <v>9.050000000000001</v>
      </c>
      <c r="G789">
        <v>45.26</v>
      </c>
      <c r="H789">
        <v>0.71</v>
      </c>
      <c r="I789">
        <v>12</v>
      </c>
      <c r="J789">
        <v>167.36</v>
      </c>
      <c r="K789">
        <v>50.28</v>
      </c>
      <c r="L789">
        <v>6.75</v>
      </c>
      <c r="M789">
        <v>10</v>
      </c>
      <c r="N789">
        <v>30.33</v>
      </c>
      <c r="O789">
        <v>20874.78</v>
      </c>
      <c r="P789">
        <v>96.09999999999999</v>
      </c>
      <c r="Q789">
        <v>453.19</v>
      </c>
      <c r="R789">
        <v>41.45</v>
      </c>
      <c r="S789">
        <v>28.65</v>
      </c>
      <c r="T789">
        <v>5670.95</v>
      </c>
      <c r="U789">
        <v>0.6899999999999999</v>
      </c>
      <c r="V789">
        <v>0.9</v>
      </c>
      <c r="W789">
        <v>0.1</v>
      </c>
      <c r="X789">
        <v>0.33</v>
      </c>
      <c r="Y789">
        <v>1</v>
      </c>
      <c r="Z789">
        <v>10</v>
      </c>
    </row>
    <row r="790" spans="1:26">
      <c r="A790">
        <v>24</v>
      </c>
      <c r="B790">
        <v>80</v>
      </c>
      <c r="C790" t="s">
        <v>26</v>
      </c>
      <c r="D790">
        <v>8.5594</v>
      </c>
      <c r="E790">
        <v>11.68</v>
      </c>
      <c r="F790">
        <v>9</v>
      </c>
      <c r="G790">
        <v>49.11</v>
      </c>
      <c r="H790">
        <v>0.74</v>
      </c>
      <c r="I790">
        <v>11</v>
      </c>
      <c r="J790">
        <v>167.72</v>
      </c>
      <c r="K790">
        <v>50.28</v>
      </c>
      <c r="L790">
        <v>7</v>
      </c>
      <c r="M790">
        <v>9</v>
      </c>
      <c r="N790">
        <v>30.44</v>
      </c>
      <c r="O790">
        <v>20919.39</v>
      </c>
      <c r="P790">
        <v>94.90000000000001</v>
      </c>
      <c r="Q790">
        <v>453.17</v>
      </c>
      <c r="R790">
        <v>39.87</v>
      </c>
      <c r="S790">
        <v>28.65</v>
      </c>
      <c r="T790">
        <v>4885.49</v>
      </c>
      <c r="U790">
        <v>0.72</v>
      </c>
      <c r="V790">
        <v>0.9</v>
      </c>
      <c r="W790">
        <v>0.1</v>
      </c>
      <c r="X790">
        <v>0.28</v>
      </c>
      <c r="Y790">
        <v>1</v>
      </c>
      <c r="Z790">
        <v>10</v>
      </c>
    </row>
    <row r="791" spans="1:26">
      <c r="A791">
        <v>25</v>
      </c>
      <c r="B791">
        <v>80</v>
      </c>
      <c r="C791" t="s">
        <v>26</v>
      </c>
      <c r="D791">
        <v>8.559200000000001</v>
      </c>
      <c r="E791">
        <v>11.68</v>
      </c>
      <c r="F791">
        <v>9</v>
      </c>
      <c r="G791">
        <v>49.12</v>
      </c>
      <c r="H791">
        <v>0.76</v>
      </c>
      <c r="I791">
        <v>11</v>
      </c>
      <c r="J791">
        <v>168.08</v>
      </c>
      <c r="K791">
        <v>50.28</v>
      </c>
      <c r="L791">
        <v>7.25</v>
      </c>
      <c r="M791">
        <v>9</v>
      </c>
      <c r="N791">
        <v>30.55</v>
      </c>
      <c r="O791">
        <v>20964.03</v>
      </c>
      <c r="P791">
        <v>94.23</v>
      </c>
      <c r="Q791">
        <v>453.17</v>
      </c>
      <c r="R791">
        <v>39.93</v>
      </c>
      <c r="S791">
        <v>28.65</v>
      </c>
      <c r="T791">
        <v>4916.22</v>
      </c>
      <c r="U791">
        <v>0.72</v>
      </c>
      <c r="V791">
        <v>0.9</v>
      </c>
      <c r="W791">
        <v>0.1</v>
      </c>
      <c r="X791">
        <v>0.28</v>
      </c>
      <c r="Y791">
        <v>1</v>
      </c>
      <c r="Z791">
        <v>10</v>
      </c>
    </row>
    <row r="792" spans="1:26">
      <c r="A792">
        <v>26</v>
      </c>
      <c r="B792">
        <v>80</v>
      </c>
      <c r="C792" t="s">
        <v>26</v>
      </c>
      <c r="D792">
        <v>8.6135</v>
      </c>
      <c r="E792">
        <v>11.61</v>
      </c>
      <c r="F792">
        <v>8.960000000000001</v>
      </c>
      <c r="G792">
        <v>53.78</v>
      </c>
      <c r="H792">
        <v>0.79</v>
      </c>
      <c r="I792">
        <v>10</v>
      </c>
      <c r="J792">
        <v>168.44</v>
      </c>
      <c r="K792">
        <v>50.28</v>
      </c>
      <c r="L792">
        <v>7.5</v>
      </c>
      <c r="M792">
        <v>8</v>
      </c>
      <c r="N792">
        <v>30.66</v>
      </c>
      <c r="O792">
        <v>21008.71</v>
      </c>
      <c r="P792">
        <v>93.18000000000001</v>
      </c>
      <c r="Q792">
        <v>453.21</v>
      </c>
      <c r="R792">
        <v>38.47</v>
      </c>
      <c r="S792">
        <v>28.65</v>
      </c>
      <c r="T792">
        <v>4191.09</v>
      </c>
      <c r="U792">
        <v>0.74</v>
      </c>
      <c r="V792">
        <v>0.91</v>
      </c>
      <c r="W792">
        <v>0.1</v>
      </c>
      <c r="X792">
        <v>0.24</v>
      </c>
      <c r="Y792">
        <v>1</v>
      </c>
      <c r="Z792">
        <v>10</v>
      </c>
    </row>
    <row r="793" spans="1:26">
      <c r="A793">
        <v>27</v>
      </c>
      <c r="B793">
        <v>80</v>
      </c>
      <c r="C793" t="s">
        <v>26</v>
      </c>
      <c r="D793">
        <v>8.6516</v>
      </c>
      <c r="E793">
        <v>11.56</v>
      </c>
      <c r="F793">
        <v>8.91</v>
      </c>
      <c r="G793">
        <v>53.47</v>
      </c>
      <c r="H793">
        <v>0.8100000000000001</v>
      </c>
      <c r="I793">
        <v>10</v>
      </c>
      <c r="J793">
        <v>168.81</v>
      </c>
      <c r="K793">
        <v>50.28</v>
      </c>
      <c r="L793">
        <v>7.75</v>
      </c>
      <c r="M793">
        <v>8</v>
      </c>
      <c r="N793">
        <v>30.78</v>
      </c>
      <c r="O793">
        <v>21053.43</v>
      </c>
      <c r="P793">
        <v>91.84999999999999</v>
      </c>
      <c r="Q793">
        <v>453.17</v>
      </c>
      <c r="R793">
        <v>36.76</v>
      </c>
      <c r="S793">
        <v>28.65</v>
      </c>
      <c r="T793">
        <v>3336.14</v>
      </c>
      <c r="U793">
        <v>0.78</v>
      </c>
      <c r="V793">
        <v>0.91</v>
      </c>
      <c r="W793">
        <v>0.09</v>
      </c>
      <c r="X793">
        <v>0.19</v>
      </c>
      <c r="Y793">
        <v>1</v>
      </c>
      <c r="Z793">
        <v>10</v>
      </c>
    </row>
    <row r="794" spans="1:26">
      <c r="A794">
        <v>28</v>
      </c>
      <c r="B794">
        <v>80</v>
      </c>
      <c r="C794" t="s">
        <v>26</v>
      </c>
      <c r="D794">
        <v>8.5749</v>
      </c>
      <c r="E794">
        <v>11.66</v>
      </c>
      <c r="F794">
        <v>9.02</v>
      </c>
      <c r="G794">
        <v>54.09</v>
      </c>
      <c r="H794">
        <v>0.84</v>
      </c>
      <c r="I794">
        <v>10</v>
      </c>
      <c r="J794">
        <v>169.17</v>
      </c>
      <c r="K794">
        <v>50.28</v>
      </c>
      <c r="L794">
        <v>8</v>
      </c>
      <c r="M794">
        <v>8</v>
      </c>
      <c r="N794">
        <v>30.89</v>
      </c>
      <c r="O794">
        <v>21098.19</v>
      </c>
      <c r="P794">
        <v>91.94</v>
      </c>
      <c r="Q794">
        <v>453.17</v>
      </c>
      <c r="R794">
        <v>40.4</v>
      </c>
      <c r="S794">
        <v>28.65</v>
      </c>
      <c r="T794">
        <v>5154.44</v>
      </c>
      <c r="U794">
        <v>0.71</v>
      </c>
      <c r="V794">
        <v>0.9</v>
      </c>
      <c r="W794">
        <v>0.1</v>
      </c>
      <c r="X794">
        <v>0.29</v>
      </c>
      <c r="Y794">
        <v>1</v>
      </c>
      <c r="Z794">
        <v>10</v>
      </c>
    </row>
    <row r="795" spans="1:26">
      <c r="A795">
        <v>29</v>
      </c>
      <c r="B795">
        <v>80</v>
      </c>
      <c r="C795" t="s">
        <v>26</v>
      </c>
      <c r="D795">
        <v>8.6435</v>
      </c>
      <c r="E795">
        <v>11.57</v>
      </c>
      <c r="F795">
        <v>8.960000000000001</v>
      </c>
      <c r="G795">
        <v>59.7</v>
      </c>
      <c r="H795">
        <v>0.86</v>
      </c>
      <c r="I795">
        <v>9</v>
      </c>
      <c r="J795">
        <v>169.53</v>
      </c>
      <c r="K795">
        <v>50.28</v>
      </c>
      <c r="L795">
        <v>8.25</v>
      </c>
      <c r="M795">
        <v>7</v>
      </c>
      <c r="N795">
        <v>31</v>
      </c>
      <c r="O795">
        <v>21142.98</v>
      </c>
      <c r="P795">
        <v>90.55</v>
      </c>
      <c r="Q795">
        <v>453.22</v>
      </c>
      <c r="R795">
        <v>38.37</v>
      </c>
      <c r="S795">
        <v>28.65</v>
      </c>
      <c r="T795">
        <v>4145.03</v>
      </c>
      <c r="U795">
        <v>0.75</v>
      </c>
      <c r="V795">
        <v>0.91</v>
      </c>
      <c r="W795">
        <v>0.09</v>
      </c>
      <c r="X795">
        <v>0.23</v>
      </c>
      <c r="Y795">
        <v>1</v>
      </c>
      <c r="Z795">
        <v>10</v>
      </c>
    </row>
    <row r="796" spans="1:26">
      <c r="A796">
        <v>30</v>
      </c>
      <c r="B796">
        <v>80</v>
      </c>
      <c r="C796" t="s">
        <v>26</v>
      </c>
      <c r="D796">
        <v>8.649100000000001</v>
      </c>
      <c r="E796">
        <v>11.56</v>
      </c>
      <c r="F796">
        <v>8.949999999999999</v>
      </c>
      <c r="G796">
        <v>59.65</v>
      </c>
      <c r="H796">
        <v>0.89</v>
      </c>
      <c r="I796">
        <v>9</v>
      </c>
      <c r="J796">
        <v>169.9</v>
      </c>
      <c r="K796">
        <v>50.28</v>
      </c>
      <c r="L796">
        <v>8.5</v>
      </c>
      <c r="M796">
        <v>7</v>
      </c>
      <c r="N796">
        <v>31.12</v>
      </c>
      <c r="O796">
        <v>21187.82</v>
      </c>
      <c r="P796">
        <v>90.51000000000001</v>
      </c>
      <c r="Q796">
        <v>453.18</v>
      </c>
      <c r="R796">
        <v>38.05</v>
      </c>
      <c r="S796">
        <v>28.65</v>
      </c>
      <c r="T796">
        <v>3986.24</v>
      </c>
      <c r="U796">
        <v>0.75</v>
      </c>
      <c r="V796">
        <v>0.91</v>
      </c>
      <c r="W796">
        <v>0.09</v>
      </c>
      <c r="X796">
        <v>0.23</v>
      </c>
      <c r="Y796">
        <v>1</v>
      </c>
      <c r="Z796">
        <v>10</v>
      </c>
    </row>
    <row r="797" spans="1:26">
      <c r="A797">
        <v>31</v>
      </c>
      <c r="B797">
        <v>80</v>
      </c>
      <c r="C797" t="s">
        <v>26</v>
      </c>
      <c r="D797">
        <v>8.645099999999999</v>
      </c>
      <c r="E797">
        <v>11.57</v>
      </c>
      <c r="F797">
        <v>8.949999999999999</v>
      </c>
      <c r="G797">
        <v>59.69</v>
      </c>
      <c r="H797">
        <v>0.91</v>
      </c>
      <c r="I797">
        <v>9</v>
      </c>
      <c r="J797">
        <v>170.26</v>
      </c>
      <c r="K797">
        <v>50.28</v>
      </c>
      <c r="L797">
        <v>8.75</v>
      </c>
      <c r="M797">
        <v>7</v>
      </c>
      <c r="N797">
        <v>31.23</v>
      </c>
      <c r="O797">
        <v>21232.69</v>
      </c>
      <c r="P797">
        <v>89.78</v>
      </c>
      <c r="Q797">
        <v>453.17</v>
      </c>
      <c r="R797">
        <v>38.25</v>
      </c>
      <c r="S797">
        <v>28.65</v>
      </c>
      <c r="T797">
        <v>4086.99</v>
      </c>
      <c r="U797">
        <v>0.75</v>
      </c>
      <c r="V797">
        <v>0.91</v>
      </c>
      <c r="W797">
        <v>0.09</v>
      </c>
      <c r="X797">
        <v>0.23</v>
      </c>
      <c r="Y797">
        <v>1</v>
      </c>
      <c r="Z797">
        <v>10</v>
      </c>
    </row>
    <row r="798" spans="1:26">
      <c r="A798">
        <v>32</v>
      </c>
      <c r="B798">
        <v>80</v>
      </c>
      <c r="C798" t="s">
        <v>26</v>
      </c>
      <c r="D798">
        <v>8.694800000000001</v>
      </c>
      <c r="E798">
        <v>11.5</v>
      </c>
      <c r="F798">
        <v>8.92</v>
      </c>
      <c r="G798">
        <v>66.89</v>
      </c>
      <c r="H798">
        <v>0.9399999999999999</v>
      </c>
      <c r="I798">
        <v>8</v>
      </c>
      <c r="J798">
        <v>170.62</v>
      </c>
      <c r="K798">
        <v>50.28</v>
      </c>
      <c r="L798">
        <v>9</v>
      </c>
      <c r="M798">
        <v>6</v>
      </c>
      <c r="N798">
        <v>31.34</v>
      </c>
      <c r="O798">
        <v>21277.6</v>
      </c>
      <c r="P798">
        <v>88.06999999999999</v>
      </c>
      <c r="Q798">
        <v>453.17</v>
      </c>
      <c r="R798">
        <v>37.03</v>
      </c>
      <c r="S798">
        <v>28.65</v>
      </c>
      <c r="T798">
        <v>3480.2</v>
      </c>
      <c r="U798">
        <v>0.77</v>
      </c>
      <c r="V798">
        <v>0.91</v>
      </c>
      <c r="W798">
        <v>0.1</v>
      </c>
      <c r="X798">
        <v>0.2</v>
      </c>
      <c r="Y798">
        <v>1</v>
      </c>
      <c r="Z798">
        <v>10</v>
      </c>
    </row>
    <row r="799" spans="1:26">
      <c r="A799">
        <v>33</v>
      </c>
      <c r="B799">
        <v>80</v>
      </c>
      <c r="C799" t="s">
        <v>26</v>
      </c>
      <c r="D799">
        <v>8.691700000000001</v>
      </c>
      <c r="E799">
        <v>11.51</v>
      </c>
      <c r="F799">
        <v>8.92</v>
      </c>
      <c r="G799">
        <v>66.92</v>
      </c>
      <c r="H799">
        <v>0.96</v>
      </c>
      <c r="I799">
        <v>8</v>
      </c>
      <c r="J799">
        <v>170.99</v>
      </c>
      <c r="K799">
        <v>50.28</v>
      </c>
      <c r="L799">
        <v>9.25</v>
      </c>
      <c r="M799">
        <v>6</v>
      </c>
      <c r="N799">
        <v>31.46</v>
      </c>
      <c r="O799">
        <v>21322.55</v>
      </c>
      <c r="P799">
        <v>87.37</v>
      </c>
      <c r="Q799">
        <v>453.17</v>
      </c>
      <c r="R799">
        <v>37.2</v>
      </c>
      <c r="S799">
        <v>28.65</v>
      </c>
      <c r="T799">
        <v>3566.67</v>
      </c>
      <c r="U799">
        <v>0.77</v>
      </c>
      <c r="V799">
        <v>0.91</v>
      </c>
      <c r="W799">
        <v>0.09</v>
      </c>
      <c r="X799">
        <v>0.2</v>
      </c>
      <c r="Y799">
        <v>1</v>
      </c>
      <c r="Z799">
        <v>10</v>
      </c>
    </row>
    <row r="800" spans="1:26">
      <c r="A800">
        <v>34</v>
      </c>
      <c r="B800">
        <v>80</v>
      </c>
      <c r="C800" t="s">
        <v>26</v>
      </c>
      <c r="D800">
        <v>8.7079</v>
      </c>
      <c r="E800">
        <v>11.48</v>
      </c>
      <c r="F800">
        <v>8.9</v>
      </c>
      <c r="G800">
        <v>66.76000000000001</v>
      </c>
      <c r="H800">
        <v>0.98</v>
      </c>
      <c r="I800">
        <v>8</v>
      </c>
      <c r="J800">
        <v>171.35</v>
      </c>
      <c r="K800">
        <v>50.28</v>
      </c>
      <c r="L800">
        <v>9.5</v>
      </c>
      <c r="M800">
        <v>6</v>
      </c>
      <c r="N800">
        <v>31.57</v>
      </c>
      <c r="O800">
        <v>21367.54</v>
      </c>
      <c r="P800">
        <v>86.45</v>
      </c>
      <c r="Q800">
        <v>453.17</v>
      </c>
      <c r="R800">
        <v>36.38</v>
      </c>
      <c r="S800">
        <v>28.65</v>
      </c>
      <c r="T800">
        <v>3157.3</v>
      </c>
      <c r="U800">
        <v>0.79</v>
      </c>
      <c r="V800">
        <v>0.91</v>
      </c>
      <c r="W800">
        <v>0.1</v>
      </c>
      <c r="X800">
        <v>0.18</v>
      </c>
      <c r="Y800">
        <v>1</v>
      </c>
      <c r="Z800">
        <v>10</v>
      </c>
    </row>
    <row r="801" spans="1:26">
      <c r="A801">
        <v>35</v>
      </c>
      <c r="B801">
        <v>80</v>
      </c>
      <c r="C801" t="s">
        <v>26</v>
      </c>
      <c r="D801">
        <v>8.7178</v>
      </c>
      <c r="E801">
        <v>11.47</v>
      </c>
      <c r="F801">
        <v>8.890000000000001</v>
      </c>
      <c r="G801">
        <v>66.66</v>
      </c>
      <c r="H801">
        <v>1.01</v>
      </c>
      <c r="I801">
        <v>8</v>
      </c>
      <c r="J801">
        <v>171.72</v>
      </c>
      <c r="K801">
        <v>50.28</v>
      </c>
      <c r="L801">
        <v>9.75</v>
      </c>
      <c r="M801">
        <v>6</v>
      </c>
      <c r="N801">
        <v>31.69</v>
      </c>
      <c r="O801">
        <v>21412.57</v>
      </c>
      <c r="P801">
        <v>85.68000000000001</v>
      </c>
      <c r="Q801">
        <v>453.17</v>
      </c>
      <c r="R801">
        <v>36.12</v>
      </c>
      <c r="S801">
        <v>28.65</v>
      </c>
      <c r="T801">
        <v>3025.61</v>
      </c>
      <c r="U801">
        <v>0.79</v>
      </c>
      <c r="V801">
        <v>0.91</v>
      </c>
      <c r="W801">
        <v>0.09</v>
      </c>
      <c r="X801">
        <v>0.17</v>
      </c>
      <c r="Y801">
        <v>1</v>
      </c>
      <c r="Z801">
        <v>10</v>
      </c>
    </row>
    <row r="802" spans="1:26">
      <c r="A802">
        <v>36</v>
      </c>
      <c r="B802">
        <v>80</v>
      </c>
      <c r="C802" t="s">
        <v>26</v>
      </c>
      <c r="D802">
        <v>8.686</v>
      </c>
      <c r="E802">
        <v>11.51</v>
      </c>
      <c r="F802">
        <v>8.93</v>
      </c>
      <c r="G802">
        <v>66.98</v>
      </c>
      <c r="H802">
        <v>1.03</v>
      </c>
      <c r="I802">
        <v>8</v>
      </c>
      <c r="J802">
        <v>172.08</v>
      </c>
      <c r="K802">
        <v>50.28</v>
      </c>
      <c r="L802">
        <v>10</v>
      </c>
      <c r="M802">
        <v>6</v>
      </c>
      <c r="N802">
        <v>31.8</v>
      </c>
      <c r="O802">
        <v>21457.64</v>
      </c>
      <c r="P802">
        <v>85.13</v>
      </c>
      <c r="Q802">
        <v>453.17</v>
      </c>
      <c r="R802">
        <v>37.53</v>
      </c>
      <c r="S802">
        <v>28.65</v>
      </c>
      <c r="T802">
        <v>3731.62</v>
      </c>
      <c r="U802">
        <v>0.76</v>
      </c>
      <c r="V802">
        <v>0.91</v>
      </c>
      <c r="W802">
        <v>0.09</v>
      </c>
      <c r="X802">
        <v>0.21</v>
      </c>
      <c r="Y802">
        <v>1</v>
      </c>
      <c r="Z802">
        <v>10</v>
      </c>
    </row>
    <row r="803" spans="1:26">
      <c r="A803">
        <v>37</v>
      </c>
      <c r="B803">
        <v>80</v>
      </c>
      <c r="C803" t="s">
        <v>26</v>
      </c>
      <c r="D803">
        <v>8.737399999999999</v>
      </c>
      <c r="E803">
        <v>11.44</v>
      </c>
      <c r="F803">
        <v>8.890000000000001</v>
      </c>
      <c r="G803">
        <v>76.23999999999999</v>
      </c>
      <c r="H803">
        <v>1.05</v>
      </c>
      <c r="I803">
        <v>7</v>
      </c>
      <c r="J803">
        <v>172.45</v>
      </c>
      <c r="K803">
        <v>50.28</v>
      </c>
      <c r="L803">
        <v>10.25</v>
      </c>
      <c r="M803">
        <v>2</v>
      </c>
      <c r="N803">
        <v>31.92</v>
      </c>
      <c r="O803">
        <v>21502.75</v>
      </c>
      <c r="P803">
        <v>84.47</v>
      </c>
      <c r="Q803">
        <v>453.17</v>
      </c>
      <c r="R803">
        <v>36.22</v>
      </c>
      <c r="S803">
        <v>28.65</v>
      </c>
      <c r="T803">
        <v>3079.03</v>
      </c>
      <c r="U803">
        <v>0.79</v>
      </c>
      <c r="V803">
        <v>0.91</v>
      </c>
      <c r="W803">
        <v>0.1</v>
      </c>
      <c r="X803">
        <v>0.17</v>
      </c>
      <c r="Y803">
        <v>1</v>
      </c>
      <c r="Z803">
        <v>10</v>
      </c>
    </row>
    <row r="804" spans="1:26">
      <c r="A804">
        <v>38</v>
      </c>
      <c r="B804">
        <v>80</v>
      </c>
      <c r="C804" t="s">
        <v>26</v>
      </c>
      <c r="D804">
        <v>8.733599999999999</v>
      </c>
      <c r="E804">
        <v>11.45</v>
      </c>
      <c r="F804">
        <v>8.9</v>
      </c>
      <c r="G804">
        <v>76.29000000000001</v>
      </c>
      <c r="H804">
        <v>1.08</v>
      </c>
      <c r="I804">
        <v>7</v>
      </c>
      <c r="J804">
        <v>172.82</v>
      </c>
      <c r="K804">
        <v>50.28</v>
      </c>
      <c r="L804">
        <v>10.5</v>
      </c>
      <c r="M804">
        <v>1</v>
      </c>
      <c r="N804">
        <v>32.04</v>
      </c>
      <c r="O804">
        <v>21547.89</v>
      </c>
      <c r="P804">
        <v>84.64</v>
      </c>
      <c r="Q804">
        <v>453.17</v>
      </c>
      <c r="R804">
        <v>36.29</v>
      </c>
      <c r="S804">
        <v>28.65</v>
      </c>
      <c r="T804">
        <v>3113.29</v>
      </c>
      <c r="U804">
        <v>0.79</v>
      </c>
      <c r="V804">
        <v>0.91</v>
      </c>
      <c r="W804">
        <v>0.1</v>
      </c>
      <c r="X804">
        <v>0.18</v>
      </c>
      <c r="Y804">
        <v>1</v>
      </c>
      <c r="Z804">
        <v>10</v>
      </c>
    </row>
    <row r="805" spans="1:26">
      <c r="A805">
        <v>39</v>
      </c>
      <c r="B805">
        <v>80</v>
      </c>
      <c r="C805" t="s">
        <v>26</v>
      </c>
      <c r="D805">
        <v>8.7317</v>
      </c>
      <c r="E805">
        <v>11.45</v>
      </c>
      <c r="F805">
        <v>8.9</v>
      </c>
      <c r="G805">
        <v>76.31</v>
      </c>
      <c r="H805">
        <v>1.1</v>
      </c>
      <c r="I805">
        <v>7</v>
      </c>
      <c r="J805">
        <v>173.18</v>
      </c>
      <c r="K805">
        <v>50.28</v>
      </c>
      <c r="L805">
        <v>10.75</v>
      </c>
      <c r="M805">
        <v>0</v>
      </c>
      <c r="N805">
        <v>32.15</v>
      </c>
      <c r="O805">
        <v>21593.08</v>
      </c>
      <c r="P805">
        <v>84.8</v>
      </c>
      <c r="Q805">
        <v>453.17</v>
      </c>
      <c r="R805">
        <v>36.38</v>
      </c>
      <c r="S805">
        <v>28.65</v>
      </c>
      <c r="T805">
        <v>3162.1</v>
      </c>
      <c r="U805">
        <v>0.79</v>
      </c>
      <c r="V805">
        <v>0.91</v>
      </c>
      <c r="W805">
        <v>0.1</v>
      </c>
      <c r="X805">
        <v>0.18</v>
      </c>
      <c r="Y805">
        <v>1</v>
      </c>
      <c r="Z805">
        <v>10</v>
      </c>
    </row>
    <row r="806" spans="1:26">
      <c r="A806">
        <v>0</v>
      </c>
      <c r="B806">
        <v>115</v>
      </c>
      <c r="C806" t="s">
        <v>26</v>
      </c>
      <c r="D806">
        <v>4.5612</v>
      </c>
      <c r="E806">
        <v>21.92</v>
      </c>
      <c r="F806">
        <v>12.99</v>
      </c>
      <c r="G806">
        <v>5.45</v>
      </c>
      <c r="H806">
        <v>0.08</v>
      </c>
      <c r="I806">
        <v>143</v>
      </c>
      <c r="J806">
        <v>222.93</v>
      </c>
      <c r="K806">
        <v>56.94</v>
      </c>
      <c r="L806">
        <v>1</v>
      </c>
      <c r="M806">
        <v>141</v>
      </c>
      <c r="N806">
        <v>49.99</v>
      </c>
      <c r="O806">
        <v>27728.69</v>
      </c>
      <c r="P806">
        <v>196.07</v>
      </c>
      <c r="Q806">
        <v>453.53</v>
      </c>
      <c r="R806">
        <v>170.31</v>
      </c>
      <c r="S806">
        <v>28.65</v>
      </c>
      <c r="T806">
        <v>69447.25999999999</v>
      </c>
      <c r="U806">
        <v>0.17</v>
      </c>
      <c r="V806">
        <v>0.63</v>
      </c>
      <c r="W806">
        <v>0.31</v>
      </c>
      <c r="X806">
        <v>4.26</v>
      </c>
      <c r="Y806">
        <v>1</v>
      </c>
      <c r="Z806">
        <v>10</v>
      </c>
    </row>
    <row r="807" spans="1:26">
      <c r="A807">
        <v>1</v>
      </c>
      <c r="B807">
        <v>115</v>
      </c>
      <c r="C807" t="s">
        <v>26</v>
      </c>
      <c r="D807">
        <v>5.2892</v>
      </c>
      <c r="E807">
        <v>18.91</v>
      </c>
      <c r="F807">
        <v>11.72</v>
      </c>
      <c r="G807">
        <v>6.83</v>
      </c>
      <c r="H807">
        <v>0.1</v>
      </c>
      <c r="I807">
        <v>103</v>
      </c>
      <c r="J807">
        <v>223.35</v>
      </c>
      <c r="K807">
        <v>56.94</v>
      </c>
      <c r="L807">
        <v>1.25</v>
      </c>
      <c r="M807">
        <v>101</v>
      </c>
      <c r="N807">
        <v>50.15</v>
      </c>
      <c r="O807">
        <v>27780.03</v>
      </c>
      <c r="P807">
        <v>176.5</v>
      </c>
      <c r="Q807">
        <v>453.29</v>
      </c>
      <c r="R807">
        <v>128.93</v>
      </c>
      <c r="S807">
        <v>28.65</v>
      </c>
      <c r="T807">
        <v>48956.11</v>
      </c>
      <c r="U807">
        <v>0.22</v>
      </c>
      <c r="V807">
        <v>0.6899999999999999</v>
      </c>
      <c r="W807">
        <v>0.24</v>
      </c>
      <c r="X807">
        <v>3</v>
      </c>
      <c r="Y807">
        <v>1</v>
      </c>
      <c r="Z807">
        <v>10</v>
      </c>
    </row>
    <row r="808" spans="1:26">
      <c r="A808">
        <v>2</v>
      </c>
      <c r="B808">
        <v>115</v>
      </c>
      <c r="C808" t="s">
        <v>26</v>
      </c>
      <c r="D808">
        <v>5.7897</v>
      </c>
      <c r="E808">
        <v>17.27</v>
      </c>
      <c r="F808">
        <v>11.06</v>
      </c>
      <c r="G808">
        <v>8.19</v>
      </c>
      <c r="H808">
        <v>0.12</v>
      </c>
      <c r="I808">
        <v>81</v>
      </c>
      <c r="J808">
        <v>223.76</v>
      </c>
      <c r="K808">
        <v>56.94</v>
      </c>
      <c r="L808">
        <v>1.5</v>
      </c>
      <c r="M808">
        <v>79</v>
      </c>
      <c r="N808">
        <v>50.32</v>
      </c>
      <c r="O808">
        <v>27831.42</v>
      </c>
      <c r="P808">
        <v>165.94</v>
      </c>
      <c r="Q808">
        <v>453.27</v>
      </c>
      <c r="R808">
        <v>107.13</v>
      </c>
      <c r="S808">
        <v>28.65</v>
      </c>
      <c r="T808">
        <v>38165.48</v>
      </c>
      <c r="U808">
        <v>0.27</v>
      </c>
      <c r="V808">
        <v>0.74</v>
      </c>
      <c r="W808">
        <v>0.2</v>
      </c>
      <c r="X808">
        <v>2.33</v>
      </c>
      <c r="Y808">
        <v>1</v>
      </c>
      <c r="Z808">
        <v>10</v>
      </c>
    </row>
    <row r="809" spans="1:26">
      <c r="A809">
        <v>3</v>
      </c>
      <c r="B809">
        <v>115</v>
      </c>
      <c r="C809" t="s">
        <v>26</v>
      </c>
      <c r="D809">
        <v>6.1528</v>
      </c>
      <c r="E809">
        <v>16.25</v>
      </c>
      <c r="F809">
        <v>10.65</v>
      </c>
      <c r="G809">
        <v>9.539999999999999</v>
      </c>
      <c r="H809">
        <v>0.14</v>
      </c>
      <c r="I809">
        <v>67</v>
      </c>
      <c r="J809">
        <v>224.18</v>
      </c>
      <c r="K809">
        <v>56.94</v>
      </c>
      <c r="L809">
        <v>1.75</v>
      </c>
      <c r="M809">
        <v>65</v>
      </c>
      <c r="N809">
        <v>50.49</v>
      </c>
      <c r="O809">
        <v>27882.87</v>
      </c>
      <c r="P809">
        <v>159.44</v>
      </c>
      <c r="Q809">
        <v>453.29</v>
      </c>
      <c r="R809">
        <v>93.58</v>
      </c>
      <c r="S809">
        <v>28.65</v>
      </c>
      <c r="T809">
        <v>31461.16</v>
      </c>
      <c r="U809">
        <v>0.31</v>
      </c>
      <c r="V809">
        <v>0.76</v>
      </c>
      <c r="W809">
        <v>0.19</v>
      </c>
      <c r="X809">
        <v>1.93</v>
      </c>
      <c r="Y809">
        <v>1</v>
      </c>
      <c r="Z809">
        <v>10</v>
      </c>
    </row>
    <row r="810" spans="1:26">
      <c r="A810">
        <v>4</v>
      </c>
      <c r="B810">
        <v>115</v>
      </c>
      <c r="C810" t="s">
        <v>26</v>
      </c>
      <c r="D810">
        <v>6.4515</v>
      </c>
      <c r="E810">
        <v>15.5</v>
      </c>
      <c r="F810">
        <v>10.34</v>
      </c>
      <c r="G810">
        <v>10.88</v>
      </c>
      <c r="H810">
        <v>0.16</v>
      </c>
      <c r="I810">
        <v>57</v>
      </c>
      <c r="J810">
        <v>224.6</v>
      </c>
      <c r="K810">
        <v>56.94</v>
      </c>
      <c r="L810">
        <v>2</v>
      </c>
      <c r="M810">
        <v>55</v>
      </c>
      <c r="N810">
        <v>50.65</v>
      </c>
      <c r="O810">
        <v>27934.37</v>
      </c>
      <c r="P810">
        <v>154.36</v>
      </c>
      <c r="Q810">
        <v>453.2</v>
      </c>
      <c r="R810">
        <v>83.42</v>
      </c>
      <c r="S810">
        <v>28.65</v>
      </c>
      <c r="T810">
        <v>26431.87</v>
      </c>
      <c r="U810">
        <v>0.34</v>
      </c>
      <c r="V810">
        <v>0.79</v>
      </c>
      <c r="W810">
        <v>0.17</v>
      </c>
      <c r="X810">
        <v>1.62</v>
      </c>
      <c r="Y810">
        <v>1</v>
      </c>
      <c r="Z810">
        <v>10</v>
      </c>
    </row>
    <row r="811" spans="1:26">
      <c r="A811">
        <v>5</v>
      </c>
      <c r="B811">
        <v>115</v>
      </c>
      <c r="C811" t="s">
        <v>26</v>
      </c>
      <c r="D811">
        <v>6.6556</v>
      </c>
      <c r="E811">
        <v>15.02</v>
      </c>
      <c r="F811">
        <v>10.17</v>
      </c>
      <c r="G811">
        <v>12.2</v>
      </c>
      <c r="H811">
        <v>0.18</v>
      </c>
      <c r="I811">
        <v>50</v>
      </c>
      <c r="J811">
        <v>225.01</v>
      </c>
      <c r="K811">
        <v>56.94</v>
      </c>
      <c r="L811">
        <v>2.25</v>
      </c>
      <c r="M811">
        <v>48</v>
      </c>
      <c r="N811">
        <v>50.82</v>
      </c>
      <c r="O811">
        <v>27985.94</v>
      </c>
      <c r="P811">
        <v>151.37</v>
      </c>
      <c r="Q811">
        <v>453.2</v>
      </c>
      <c r="R811">
        <v>77.93000000000001</v>
      </c>
      <c r="S811">
        <v>28.65</v>
      </c>
      <c r="T811">
        <v>23721.99</v>
      </c>
      <c r="U811">
        <v>0.37</v>
      </c>
      <c r="V811">
        <v>0.8</v>
      </c>
      <c r="W811">
        <v>0.16</v>
      </c>
      <c r="X811">
        <v>1.45</v>
      </c>
      <c r="Y811">
        <v>1</v>
      </c>
      <c r="Z811">
        <v>10</v>
      </c>
    </row>
    <row r="812" spans="1:26">
      <c r="A812">
        <v>6</v>
      </c>
      <c r="B812">
        <v>115</v>
      </c>
      <c r="C812" t="s">
        <v>26</v>
      </c>
      <c r="D812">
        <v>6.8753</v>
      </c>
      <c r="E812">
        <v>14.54</v>
      </c>
      <c r="F812">
        <v>9.949999999999999</v>
      </c>
      <c r="G812">
        <v>13.57</v>
      </c>
      <c r="H812">
        <v>0.2</v>
      </c>
      <c r="I812">
        <v>44</v>
      </c>
      <c r="J812">
        <v>225.43</v>
      </c>
      <c r="K812">
        <v>56.94</v>
      </c>
      <c r="L812">
        <v>2.5</v>
      </c>
      <c r="M812">
        <v>42</v>
      </c>
      <c r="N812">
        <v>50.99</v>
      </c>
      <c r="O812">
        <v>28037.57</v>
      </c>
      <c r="P812">
        <v>147.72</v>
      </c>
      <c r="Q812">
        <v>453.22</v>
      </c>
      <c r="R812">
        <v>70.78</v>
      </c>
      <c r="S812">
        <v>28.65</v>
      </c>
      <c r="T812">
        <v>20174.06</v>
      </c>
      <c r="U812">
        <v>0.4</v>
      </c>
      <c r="V812">
        <v>0.82</v>
      </c>
      <c r="W812">
        <v>0.15</v>
      </c>
      <c r="X812">
        <v>1.23</v>
      </c>
      <c r="Y812">
        <v>1</v>
      </c>
      <c r="Z812">
        <v>10</v>
      </c>
    </row>
    <row r="813" spans="1:26">
      <c r="A813">
        <v>7</v>
      </c>
      <c r="B813">
        <v>115</v>
      </c>
      <c r="C813" t="s">
        <v>26</v>
      </c>
      <c r="D813">
        <v>7.0512</v>
      </c>
      <c r="E813">
        <v>14.18</v>
      </c>
      <c r="F813">
        <v>9.81</v>
      </c>
      <c r="G813">
        <v>15.09</v>
      </c>
      <c r="H813">
        <v>0.22</v>
      </c>
      <c r="I813">
        <v>39</v>
      </c>
      <c r="J813">
        <v>225.85</v>
      </c>
      <c r="K813">
        <v>56.94</v>
      </c>
      <c r="L813">
        <v>2.75</v>
      </c>
      <c r="M813">
        <v>37</v>
      </c>
      <c r="N813">
        <v>51.16</v>
      </c>
      <c r="O813">
        <v>28089.25</v>
      </c>
      <c r="P813">
        <v>145.31</v>
      </c>
      <c r="Q813">
        <v>453.18</v>
      </c>
      <c r="R813">
        <v>66.08</v>
      </c>
      <c r="S813">
        <v>28.65</v>
      </c>
      <c r="T813">
        <v>17850.58</v>
      </c>
      <c r="U813">
        <v>0.43</v>
      </c>
      <c r="V813">
        <v>0.83</v>
      </c>
      <c r="W813">
        <v>0.14</v>
      </c>
      <c r="X813">
        <v>1.09</v>
      </c>
      <c r="Y813">
        <v>1</v>
      </c>
      <c r="Z813">
        <v>10</v>
      </c>
    </row>
    <row r="814" spans="1:26">
      <c r="A814">
        <v>8</v>
      </c>
      <c r="B814">
        <v>115</v>
      </c>
      <c r="C814" t="s">
        <v>26</v>
      </c>
      <c r="D814">
        <v>7.1645</v>
      </c>
      <c r="E814">
        <v>13.96</v>
      </c>
      <c r="F814">
        <v>9.720000000000001</v>
      </c>
      <c r="G814">
        <v>16.19</v>
      </c>
      <c r="H814">
        <v>0.24</v>
      </c>
      <c r="I814">
        <v>36</v>
      </c>
      <c r="J814">
        <v>226.27</v>
      </c>
      <c r="K814">
        <v>56.94</v>
      </c>
      <c r="L814">
        <v>3</v>
      </c>
      <c r="M814">
        <v>34</v>
      </c>
      <c r="N814">
        <v>51.33</v>
      </c>
      <c r="O814">
        <v>28140.99</v>
      </c>
      <c r="P814">
        <v>143.54</v>
      </c>
      <c r="Q814">
        <v>453.18</v>
      </c>
      <c r="R814">
        <v>63.07</v>
      </c>
      <c r="S814">
        <v>28.65</v>
      </c>
      <c r="T814">
        <v>16359.28</v>
      </c>
      <c r="U814">
        <v>0.45</v>
      </c>
      <c r="V814">
        <v>0.84</v>
      </c>
      <c r="W814">
        <v>0.14</v>
      </c>
      <c r="X814">
        <v>1</v>
      </c>
      <c r="Y814">
        <v>1</v>
      </c>
      <c r="Z814">
        <v>10</v>
      </c>
    </row>
    <row r="815" spans="1:26">
      <c r="A815">
        <v>9</v>
      </c>
      <c r="B815">
        <v>115</v>
      </c>
      <c r="C815" t="s">
        <v>26</v>
      </c>
      <c r="D815">
        <v>7.2838</v>
      </c>
      <c r="E815">
        <v>13.73</v>
      </c>
      <c r="F815">
        <v>9.619999999999999</v>
      </c>
      <c r="G815">
        <v>17.49</v>
      </c>
      <c r="H815">
        <v>0.25</v>
      </c>
      <c r="I815">
        <v>33</v>
      </c>
      <c r="J815">
        <v>226.69</v>
      </c>
      <c r="K815">
        <v>56.94</v>
      </c>
      <c r="L815">
        <v>3.25</v>
      </c>
      <c r="M815">
        <v>31</v>
      </c>
      <c r="N815">
        <v>51.5</v>
      </c>
      <c r="O815">
        <v>28192.8</v>
      </c>
      <c r="P815">
        <v>141.74</v>
      </c>
      <c r="Q815">
        <v>453.19</v>
      </c>
      <c r="R815">
        <v>59.92</v>
      </c>
      <c r="S815">
        <v>28.65</v>
      </c>
      <c r="T815">
        <v>14801.14</v>
      </c>
      <c r="U815">
        <v>0.48</v>
      </c>
      <c r="V815">
        <v>0.84</v>
      </c>
      <c r="W815">
        <v>0.13</v>
      </c>
      <c r="X815">
        <v>0.9</v>
      </c>
      <c r="Y815">
        <v>1</v>
      </c>
      <c r="Z815">
        <v>10</v>
      </c>
    </row>
    <row r="816" spans="1:26">
      <c r="A816">
        <v>10</v>
      </c>
      <c r="B816">
        <v>115</v>
      </c>
      <c r="C816" t="s">
        <v>26</v>
      </c>
      <c r="D816">
        <v>7.4079</v>
      </c>
      <c r="E816">
        <v>13.5</v>
      </c>
      <c r="F816">
        <v>9.52</v>
      </c>
      <c r="G816">
        <v>19.04</v>
      </c>
      <c r="H816">
        <v>0.27</v>
      </c>
      <c r="I816">
        <v>30</v>
      </c>
      <c r="J816">
        <v>227.11</v>
      </c>
      <c r="K816">
        <v>56.94</v>
      </c>
      <c r="L816">
        <v>3.5</v>
      </c>
      <c r="M816">
        <v>28</v>
      </c>
      <c r="N816">
        <v>51.67</v>
      </c>
      <c r="O816">
        <v>28244.66</v>
      </c>
      <c r="P816">
        <v>139.97</v>
      </c>
      <c r="Q816">
        <v>453.35</v>
      </c>
      <c r="R816">
        <v>56.49</v>
      </c>
      <c r="S816">
        <v>28.65</v>
      </c>
      <c r="T816">
        <v>13099.11</v>
      </c>
      <c r="U816">
        <v>0.51</v>
      </c>
      <c r="V816">
        <v>0.85</v>
      </c>
      <c r="W816">
        <v>0.13</v>
      </c>
      <c r="X816">
        <v>0.8</v>
      </c>
      <c r="Y816">
        <v>1</v>
      </c>
      <c r="Z816">
        <v>10</v>
      </c>
    </row>
    <row r="817" spans="1:26">
      <c r="A817">
        <v>11</v>
      </c>
      <c r="B817">
        <v>115</v>
      </c>
      <c r="C817" t="s">
        <v>26</v>
      </c>
      <c r="D817">
        <v>7.553</v>
      </c>
      <c r="E817">
        <v>13.24</v>
      </c>
      <c r="F817">
        <v>9.35</v>
      </c>
      <c r="G817">
        <v>20.04</v>
      </c>
      <c r="H817">
        <v>0.29</v>
      </c>
      <c r="I817">
        <v>28</v>
      </c>
      <c r="J817">
        <v>227.53</v>
      </c>
      <c r="K817">
        <v>56.94</v>
      </c>
      <c r="L817">
        <v>3.75</v>
      </c>
      <c r="M817">
        <v>26</v>
      </c>
      <c r="N817">
        <v>51.84</v>
      </c>
      <c r="O817">
        <v>28296.58</v>
      </c>
      <c r="P817">
        <v>136.89</v>
      </c>
      <c r="Q817">
        <v>453.19</v>
      </c>
      <c r="R817">
        <v>50.71</v>
      </c>
      <c r="S817">
        <v>28.65</v>
      </c>
      <c r="T817">
        <v>10222.27</v>
      </c>
      <c r="U817">
        <v>0.5600000000000001</v>
      </c>
      <c r="V817">
        <v>0.87</v>
      </c>
      <c r="W817">
        <v>0.12</v>
      </c>
      <c r="X817">
        <v>0.63</v>
      </c>
      <c r="Y817">
        <v>1</v>
      </c>
      <c r="Z817">
        <v>10</v>
      </c>
    </row>
    <row r="818" spans="1:26">
      <c r="A818">
        <v>12</v>
      </c>
      <c r="B818">
        <v>115</v>
      </c>
      <c r="C818" t="s">
        <v>26</v>
      </c>
      <c r="D818">
        <v>7.5424</v>
      </c>
      <c r="E818">
        <v>13.26</v>
      </c>
      <c r="F818">
        <v>9.460000000000001</v>
      </c>
      <c r="G818">
        <v>21.82</v>
      </c>
      <c r="H818">
        <v>0.31</v>
      </c>
      <c r="I818">
        <v>26</v>
      </c>
      <c r="J818">
        <v>227.95</v>
      </c>
      <c r="K818">
        <v>56.94</v>
      </c>
      <c r="L818">
        <v>4</v>
      </c>
      <c r="M818">
        <v>24</v>
      </c>
      <c r="N818">
        <v>52.01</v>
      </c>
      <c r="O818">
        <v>28348.56</v>
      </c>
      <c r="P818">
        <v>138.25</v>
      </c>
      <c r="Q818">
        <v>453.19</v>
      </c>
      <c r="R818">
        <v>55.22</v>
      </c>
      <c r="S818">
        <v>28.65</v>
      </c>
      <c r="T818">
        <v>12487.41</v>
      </c>
      <c r="U818">
        <v>0.52</v>
      </c>
      <c r="V818">
        <v>0.86</v>
      </c>
      <c r="W818">
        <v>0.11</v>
      </c>
      <c r="X818">
        <v>0.74</v>
      </c>
      <c r="Y818">
        <v>1</v>
      </c>
      <c r="Z818">
        <v>10</v>
      </c>
    </row>
    <row r="819" spans="1:26">
      <c r="A819">
        <v>13</v>
      </c>
      <c r="B819">
        <v>115</v>
      </c>
      <c r="C819" t="s">
        <v>26</v>
      </c>
      <c r="D819">
        <v>7.5513</v>
      </c>
      <c r="E819">
        <v>13.24</v>
      </c>
      <c r="F819">
        <v>9.48</v>
      </c>
      <c r="G819">
        <v>22.76</v>
      </c>
      <c r="H819">
        <v>0.33</v>
      </c>
      <c r="I819">
        <v>25</v>
      </c>
      <c r="J819">
        <v>228.38</v>
      </c>
      <c r="K819">
        <v>56.94</v>
      </c>
      <c r="L819">
        <v>4.25</v>
      </c>
      <c r="M819">
        <v>23</v>
      </c>
      <c r="N819">
        <v>52.18</v>
      </c>
      <c r="O819">
        <v>28400.61</v>
      </c>
      <c r="P819">
        <v>138.39</v>
      </c>
      <c r="Q819">
        <v>453.17</v>
      </c>
      <c r="R819">
        <v>55.73</v>
      </c>
      <c r="S819">
        <v>28.65</v>
      </c>
      <c r="T819">
        <v>12747.2</v>
      </c>
      <c r="U819">
        <v>0.51</v>
      </c>
      <c r="V819">
        <v>0.86</v>
      </c>
      <c r="W819">
        <v>0.12</v>
      </c>
      <c r="X819">
        <v>0.76</v>
      </c>
      <c r="Y819">
        <v>1</v>
      </c>
      <c r="Z819">
        <v>10</v>
      </c>
    </row>
    <row r="820" spans="1:26">
      <c r="A820">
        <v>14</v>
      </c>
      <c r="B820">
        <v>115</v>
      </c>
      <c r="C820" t="s">
        <v>26</v>
      </c>
      <c r="D820">
        <v>7.6749</v>
      </c>
      <c r="E820">
        <v>13.03</v>
      </c>
      <c r="F820">
        <v>9.359999999999999</v>
      </c>
      <c r="G820">
        <v>24.42</v>
      </c>
      <c r="H820">
        <v>0.35</v>
      </c>
      <c r="I820">
        <v>23</v>
      </c>
      <c r="J820">
        <v>228.8</v>
      </c>
      <c r="K820">
        <v>56.94</v>
      </c>
      <c r="L820">
        <v>4.5</v>
      </c>
      <c r="M820">
        <v>21</v>
      </c>
      <c r="N820">
        <v>52.36</v>
      </c>
      <c r="O820">
        <v>28452.71</v>
      </c>
      <c r="P820">
        <v>136.07</v>
      </c>
      <c r="Q820">
        <v>453.19</v>
      </c>
      <c r="R820">
        <v>51.6</v>
      </c>
      <c r="S820">
        <v>28.65</v>
      </c>
      <c r="T820">
        <v>10688.21</v>
      </c>
      <c r="U820">
        <v>0.5600000000000001</v>
      </c>
      <c r="V820">
        <v>0.87</v>
      </c>
      <c r="W820">
        <v>0.12</v>
      </c>
      <c r="X820">
        <v>0.64</v>
      </c>
      <c r="Y820">
        <v>1</v>
      </c>
      <c r="Z820">
        <v>10</v>
      </c>
    </row>
    <row r="821" spans="1:26">
      <c r="A821">
        <v>15</v>
      </c>
      <c r="B821">
        <v>115</v>
      </c>
      <c r="C821" t="s">
        <v>26</v>
      </c>
      <c r="D821">
        <v>7.7104</v>
      </c>
      <c r="E821">
        <v>12.97</v>
      </c>
      <c r="F821">
        <v>9.34</v>
      </c>
      <c r="G821">
        <v>25.48</v>
      </c>
      <c r="H821">
        <v>0.37</v>
      </c>
      <c r="I821">
        <v>22</v>
      </c>
      <c r="J821">
        <v>229.22</v>
      </c>
      <c r="K821">
        <v>56.94</v>
      </c>
      <c r="L821">
        <v>4.75</v>
      </c>
      <c r="M821">
        <v>20</v>
      </c>
      <c r="N821">
        <v>52.53</v>
      </c>
      <c r="O821">
        <v>28504.87</v>
      </c>
      <c r="P821">
        <v>135.55</v>
      </c>
      <c r="Q821">
        <v>453.23</v>
      </c>
      <c r="R821">
        <v>50.98</v>
      </c>
      <c r="S821">
        <v>28.65</v>
      </c>
      <c r="T821">
        <v>10382.53</v>
      </c>
      <c r="U821">
        <v>0.5600000000000001</v>
      </c>
      <c r="V821">
        <v>0.87</v>
      </c>
      <c r="W821">
        <v>0.12</v>
      </c>
      <c r="X821">
        <v>0.62</v>
      </c>
      <c r="Y821">
        <v>1</v>
      </c>
      <c r="Z821">
        <v>10</v>
      </c>
    </row>
    <row r="822" spans="1:26">
      <c r="A822">
        <v>16</v>
      </c>
      <c r="B822">
        <v>115</v>
      </c>
      <c r="C822" t="s">
        <v>26</v>
      </c>
      <c r="D822">
        <v>7.7611</v>
      </c>
      <c r="E822">
        <v>12.88</v>
      </c>
      <c r="F822">
        <v>9.300000000000001</v>
      </c>
      <c r="G822">
        <v>26.58</v>
      </c>
      <c r="H822">
        <v>0.39</v>
      </c>
      <c r="I822">
        <v>21</v>
      </c>
      <c r="J822">
        <v>229.65</v>
      </c>
      <c r="K822">
        <v>56.94</v>
      </c>
      <c r="L822">
        <v>5</v>
      </c>
      <c r="M822">
        <v>19</v>
      </c>
      <c r="N822">
        <v>52.7</v>
      </c>
      <c r="O822">
        <v>28557.1</v>
      </c>
      <c r="P822">
        <v>134.6</v>
      </c>
      <c r="Q822">
        <v>453.17</v>
      </c>
      <c r="R822">
        <v>49.59</v>
      </c>
      <c r="S822">
        <v>28.65</v>
      </c>
      <c r="T822">
        <v>9693.370000000001</v>
      </c>
      <c r="U822">
        <v>0.58</v>
      </c>
      <c r="V822">
        <v>0.87</v>
      </c>
      <c r="W822">
        <v>0.12</v>
      </c>
      <c r="X822">
        <v>0.58</v>
      </c>
      <c r="Y822">
        <v>1</v>
      </c>
      <c r="Z822">
        <v>10</v>
      </c>
    </row>
    <row r="823" spans="1:26">
      <c r="A823">
        <v>17</v>
      </c>
      <c r="B823">
        <v>115</v>
      </c>
      <c r="C823" t="s">
        <v>26</v>
      </c>
      <c r="D823">
        <v>7.8056</v>
      </c>
      <c r="E823">
        <v>12.81</v>
      </c>
      <c r="F823">
        <v>9.27</v>
      </c>
      <c r="G823">
        <v>27.82</v>
      </c>
      <c r="H823">
        <v>0.41</v>
      </c>
      <c r="I823">
        <v>20</v>
      </c>
      <c r="J823">
        <v>230.07</v>
      </c>
      <c r="K823">
        <v>56.94</v>
      </c>
      <c r="L823">
        <v>5.25</v>
      </c>
      <c r="M823">
        <v>18</v>
      </c>
      <c r="N823">
        <v>52.88</v>
      </c>
      <c r="O823">
        <v>28609.38</v>
      </c>
      <c r="P823">
        <v>134.01</v>
      </c>
      <c r="Q823">
        <v>453.22</v>
      </c>
      <c r="R823">
        <v>48.66</v>
      </c>
      <c r="S823">
        <v>28.65</v>
      </c>
      <c r="T823">
        <v>9236.200000000001</v>
      </c>
      <c r="U823">
        <v>0.59</v>
      </c>
      <c r="V823">
        <v>0.88</v>
      </c>
      <c r="W823">
        <v>0.11</v>
      </c>
      <c r="X823">
        <v>0.55</v>
      </c>
      <c r="Y823">
        <v>1</v>
      </c>
      <c r="Z823">
        <v>10</v>
      </c>
    </row>
    <row r="824" spans="1:26">
      <c r="A824">
        <v>18</v>
      </c>
      <c r="B824">
        <v>115</v>
      </c>
      <c r="C824" t="s">
        <v>26</v>
      </c>
      <c r="D824">
        <v>7.8507</v>
      </c>
      <c r="E824">
        <v>12.74</v>
      </c>
      <c r="F824">
        <v>9.24</v>
      </c>
      <c r="G824">
        <v>29.19</v>
      </c>
      <c r="H824">
        <v>0.42</v>
      </c>
      <c r="I824">
        <v>19</v>
      </c>
      <c r="J824">
        <v>230.49</v>
      </c>
      <c r="K824">
        <v>56.94</v>
      </c>
      <c r="L824">
        <v>5.5</v>
      </c>
      <c r="M824">
        <v>17</v>
      </c>
      <c r="N824">
        <v>53.05</v>
      </c>
      <c r="O824">
        <v>28661.73</v>
      </c>
      <c r="P824">
        <v>133.12</v>
      </c>
      <c r="Q824">
        <v>453.24</v>
      </c>
      <c r="R824">
        <v>47.58</v>
      </c>
      <c r="S824">
        <v>28.65</v>
      </c>
      <c r="T824">
        <v>8700.209999999999</v>
      </c>
      <c r="U824">
        <v>0.6</v>
      </c>
      <c r="V824">
        <v>0.88</v>
      </c>
      <c r="W824">
        <v>0.11</v>
      </c>
      <c r="X824">
        <v>0.52</v>
      </c>
      <c r="Y824">
        <v>1</v>
      </c>
      <c r="Z824">
        <v>10</v>
      </c>
    </row>
    <row r="825" spans="1:26">
      <c r="A825">
        <v>19</v>
      </c>
      <c r="B825">
        <v>115</v>
      </c>
      <c r="C825" t="s">
        <v>26</v>
      </c>
      <c r="D825">
        <v>7.8998</v>
      </c>
      <c r="E825">
        <v>12.66</v>
      </c>
      <c r="F825">
        <v>9.210000000000001</v>
      </c>
      <c r="G825">
        <v>30.69</v>
      </c>
      <c r="H825">
        <v>0.44</v>
      </c>
      <c r="I825">
        <v>18</v>
      </c>
      <c r="J825">
        <v>230.92</v>
      </c>
      <c r="K825">
        <v>56.94</v>
      </c>
      <c r="L825">
        <v>5.75</v>
      </c>
      <c r="M825">
        <v>16</v>
      </c>
      <c r="N825">
        <v>53.23</v>
      </c>
      <c r="O825">
        <v>28714.14</v>
      </c>
      <c r="P825">
        <v>132.21</v>
      </c>
      <c r="Q825">
        <v>453.19</v>
      </c>
      <c r="R825">
        <v>46.52</v>
      </c>
      <c r="S825">
        <v>28.65</v>
      </c>
      <c r="T825">
        <v>8172.87</v>
      </c>
      <c r="U825">
        <v>0.62</v>
      </c>
      <c r="V825">
        <v>0.88</v>
      </c>
      <c r="W825">
        <v>0.11</v>
      </c>
      <c r="X825">
        <v>0.49</v>
      </c>
      <c r="Y825">
        <v>1</v>
      </c>
      <c r="Z825">
        <v>10</v>
      </c>
    </row>
    <row r="826" spans="1:26">
      <c r="A826">
        <v>20</v>
      </c>
      <c r="B826">
        <v>115</v>
      </c>
      <c r="C826" t="s">
        <v>26</v>
      </c>
      <c r="D826">
        <v>7.9502</v>
      </c>
      <c r="E826">
        <v>12.58</v>
      </c>
      <c r="F826">
        <v>9.17</v>
      </c>
      <c r="G826">
        <v>32.37</v>
      </c>
      <c r="H826">
        <v>0.46</v>
      </c>
      <c r="I826">
        <v>17</v>
      </c>
      <c r="J826">
        <v>231.34</v>
      </c>
      <c r="K826">
        <v>56.94</v>
      </c>
      <c r="L826">
        <v>6</v>
      </c>
      <c r="M826">
        <v>15</v>
      </c>
      <c r="N826">
        <v>53.4</v>
      </c>
      <c r="O826">
        <v>28766.61</v>
      </c>
      <c r="P826">
        <v>131.33</v>
      </c>
      <c r="Q826">
        <v>453.19</v>
      </c>
      <c r="R826">
        <v>45.33</v>
      </c>
      <c r="S826">
        <v>28.65</v>
      </c>
      <c r="T826">
        <v>7583.62</v>
      </c>
      <c r="U826">
        <v>0.63</v>
      </c>
      <c r="V826">
        <v>0.89</v>
      </c>
      <c r="W826">
        <v>0.11</v>
      </c>
      <c r="X826">
        <v>0.45</v>
      </c>
      <c r="Y826">
        <v>1</v>
      </c>
      <c r="Z826">
        <v>10</v>
      </c>
    </row>
    <row r="827" spans="1:26">
      <c r="A827">
        <v>21</v>
      </c>
      <c r="B827">
        <v>115</v>
      </c>
      <c r="C827" t="s">
        <v>26</v>
      </c>
      <c r="D827">
        <v>7.9917</v>
      </c>
      <c r="E827">
        <v>12.51</v>
      </c>
      <c r="F827">
        <v>9.15</v>
      </c>
      <c r="G827">
        <v>34.31</v>
      </c>
      <c r="H827">
        <v>0.48</v>
      </c>
      <c r="I827">
        <v>16</v>
      </c>
      <c r="J827">
        <v>231.77</v>
      </c>
      <c r="K827">
        <v>56.94</v>
      </c>
      <c r="L827">
        <v>6.25</v>
      </c>
      <c r="M827">
        <v>14</v>
      </c>
      <c r="N827">
        <v>53.58</v>
      </c>
      <c r="O827">
        <v>28819.14</v>
      </c>
      <c r="P827">
        <v>130.71</v>
      </c>
      <c r="Q827">
        <v>453.17</v>
      </c>
      <c r="R827">
        <v>44.67</v>
      </c>
      <c r="S827">
        <v>28.65</v>
      </c>
      <c r="T827">
        <v>7260.81</v>
      </c>
      <c r="U827">
        <v>0.64</v>
      </c>
      <c r="V827">
        <v>0.89</v>
      </c>
      <c r="W827">
        <v>0.1</v>
      </c>
      <c r="X827">
        <v>0.43</v>
      </c>
      <c r="Y827">
        <v>1</v>
      </c>
      <c r="Z827">
        <v>10</v>
      </c>
    </row>
    <row r="828" spans="1:26">
      <c r="A828">
        <v>22</v>
      </c>
      <c r="B828">
        <v>115</v>
      </c>
      <c r="C828" t="s">
        <v>26</v>
      </c>
      <c r="D828">
        <v>7.9931</v>
      </c>
      <c r="E828">
        <v>12.51</v>
      </c>
      <c r="F828">
        <v>9.15</v>
      </c>
      <c r="G828">
        <v>34.3</v>
      </c>
      <c r="H828">
        <v>0.5</v>
      </c>
      <c r="I828">
        <v>16</v>
      </c>
      <c r="J828">
        <v>232.2</v>
      </c>
      <c r="K828">
        <v>56.94</v>
      </c>
      <c r="L828">
        <v>6.5</v>
      </c>
      <c r="M828">
        <v>14</v>
      </c>
      <c r="N828">
        <v>53.75</v>
      </c>
      <c r="O828">
        <v>28871.74</v>
      </c>
      <c r="P828">
        <v>130.25</v>
      </c>
      <c r="Q828">
        <v>453.17</v>
      </c>
      <c r="R828">
        <v>44.51</v>
      </c>
      <c r="S828">
        <v>28.65</v>
      </c>
      <c r="T828">
        <v>7179.71</v>
      </c>
      <c r="U828">
        <v>0.64</v>
      </c>
      <c r="V828">
        <v>0.89</v>
      </c>
      <c r="W828">
        <v>0.11</v>
      </c>
      <c r="X828">
        <v>0.43</v>
      </c>
      <c r="Y828">
        <v>1</v>
      </c>
      <c r="Z828">
        <v>10</v>
      </c>
    </row>
    <row r="829" spans="1:26">
      <c r="A829">
        <v>23</v>
      </c>
      <c r="B829">
        <v>115</v>
      </c>
      <c r="C829" t="s">
        <v>26</v>
      </c>
      <c r="D829">
        <v>8.0503</v>
      </c>
      <c r="E829">
        <v>12.42</v>
      </c>
      <c r="F829">
        <v>9.1</v>
      </c>
      <c r="G829">
        <v>36.41</v>
      </c>
      <c r="H829">
        <v>0.52</v>
      </c>
      <c r="I829">
        <v>15</v>
      </c>
      <c r="J829">
        <v>232.62</v>
      </c>
      <c r="K829">
        <v>56.94</v>
      </c>
      <c r="L829">
        <v>6.75</v>
      </c>
      <c r="M829">
        <v>13</v>
      </c>
      <c r="N829">
        <v>53.93</v>
      </c>
      <c r="O829">
        <v>28924.39</v>
      </c>
      <c r="P829">
        <v>129.17</v>
      </c>
      <c r="Q829">
        <v>453.18</v>
      </c>
      <c r="R829">
        <v>43.02</v>
      </c>
      <c r="S829">
        <v>28.65</v>
      </c>
      <c r="T829">
        <v>6438.73</v>
      </c>
      <c r="U829">
        <v>0.67</v>
      </c>
      <c r="V829">
        <v>0.89</v>
      </c>
      <c r="W829">
        <v>0.11</v>
      </c>
      <c r="X829">
        <v>0.38</v>
      </c>
      <c r="Y829">
        <v>1</v>
      </c>
      <c r="Z829">
        <v>10</v>
      </c>
    </row>
    <row r="830" spans="1:26">
      <c r="A830">
        <v>24</v>
      </c>
      <c r="B830">
        <v>115</v>
      </c>
      <c r="C830" t="s">
        <v>26</v>
      </c>
      <c r="D830">
        <v>8.065200000000001</v>
      </c>
      <c r="E830">
        <v>12.4</v>
      </c>
      <c r="F830">
        <v>9.08</v>
      </c>
      <c r="G830">
        <v>36.32</v>
      </c>
      <c r="H830">
        <v>0.53</v>
      </c>
      <c r="I830">
        <v>15</v>
      </c>
      <c r="J830">
        <v>233.05</v>
      </c>
      <c r="K830">
        <v>56.94</v>
      </c>
      <c r="L830">
        <v>7</v>
      </c>
      <c r="M830">
        <v>13</v>
      </c>
      <c r="N830">
        <v>54.11</v>
      </c>
      <c r="O830">
        <v>28977.11</v>
      </c>
      <c r="P830">
        <v>128.22</v>
      </c>
      <c r="Q830">
        <v>453.21</v>
      </c>
      <c r="R830">
        <v>42.04</v>
      </c>
      <c r="S830">
        <v>28.65</v>
      </c>
      <c r="T830">
        <v>5947.56</v>
      </c>
      <c r="U830">
        <v>0.68</v>
      </c>
      <c r="V830">
        <v>0.9</v>
      </c>
      <c r="W830">
        <v>0.11</v>
      </c>
      <c r="X830">
        <v>0.36</v>
      </c>
      <c r="Y830">
        <v>1</v>
      </c>
      <c r="Z830">
        <v>10</v>
      </c>
    </row>
    <row r="831" spans="1:26">
      <c r="A831">
        <v>25</v>
      </c>
      <c r="B831">
        <v>115</v>
      </c>
      <c r="C831" t="s">
        <v>26</v>
      </c>
      <c r="D831">
        <v>8.140000000000001</v>
      </c>
      <c r="E831">
        <v>12.28</v>
      </c>
      <c r="F831">
        <v>9.01</v>
      </c>
      <c r="G831">
        <v>38.61</v>
      </c>
      <c r="H831">
        <v>0.55</v>
      </c>
      <c r="I831">
        <v>14</v>
      </c>
      <c r="J831">
        <v>233.48</v>
      </c>
      <c r="K831">
        <v>56.94</v>
      </c>
      <c r="L831">
        <v>7.25</v>
      </c>
      <c r="M831">
        <v>12</v>
      </c>
      <c r="N831">
        <v>54.29</v>
      </c>
      <c r="O831">
        <v>29029.89</v>
      </c>
      <c r="P831">
        <v>127.21</v>
      </c>
      <c r="Q831">
        <v>453.22</v>
      </c>
      <c r="R831">
        <v>39.94</v>
      </c>
      <c r="S831">
        <v>28.65</v>
      </c>
      <c r="T831">
        <v>4904.64</v>
      </c>
      <c r="U831">
        <v>0.72</v>
      </c>
      <c r="V831">
        <v>0.9</v>
      </c>
      <c r="W831">
        <v>0.1</v>
      </c>
      <c r="X831">
        <v>0.29</v>
      </c>
      <c r="Y831">
        <v>1</v>
      </c>
      <c r="Z831">
        <v>10</v>
      </c>
    </row>
    <row r="832" spans="1:26">
      <c r="A832">
        <v>26</v>
      </c>
      <c r="B832">
        <v>115</v>
      </c>
      <c r="C832" t="s">
        <v>26</v>
      </c>
      <c r="D832">
        <v>8.045999999999999</v>
      </c>
      <c r="E832">
        <v>12.43</v>
      </c>
      <c r="F832">
        <v>9.15</v>
      </c>
      <c r="G832">
        <v>39.23</v>
      </c>
      <c r="H832">
        <v>0.57</v>
      </c>
      <c r="I832">
        <v>14</v>
      </c>
      <c r="J832">
        <v>233.91</v>
      </c>
      <c r="K832">
        <v>56.94</v>
      </c>
      <c r="L832">
        <v>7.5</v>
      </c>
      <c r="M832">
        <v>12</v>
      </c>
      <c r="N832">
        <v>54.46</v>
      </c>
      <c r="O832">
        <v>29082.74</v>
      </c>
      <c r="P832">
        <v>129.09</v>
      </c>
      <c r="Q832">
        <v>453.19</v>
      </c>
      <c r="R832">
        <v>45.21</v>
      </c>
      <c r="S832">
        <v>28.65</v>
      </c>
      <c r="T832">
        <v>7542.04</v>
      </c>
      <c r="U832">
        <v>0.63</v>
      </c>
      <c r="V832">
        <v>0.89</v>
      </c>
      <c r="W832">
        <v>0.09</v>
      </c>
      <c r="X832">
        <v>0.43</v>
      </c>
      <c r="Y832">
        <v>1</v>
      </c>
      <c r="Z832">
        <v>10</v>
      </c>
    </row>
    <row r="833" spans="1:26">
      <c r="A833">
        <v>27</v>
      </c>
      <c r="B833">
        <v>115</v>
      </c>
      <c r="C833" t="s">
        <v>26</v>
      </c>
      <c r="D833">
        <v>8.131399999999999</v>
      </c>
      <c r="E833">
        <v>12.3</v>
      </c>
      <c r="F833">
        <v>9.07</v>
      </c>
      <c r="G833">
        <v>41.85</v>
      </c>
      <c r="H833">
        <v>0.59</v>
      </c>
      <c r="I833">
        <v>13</v>
      </c>
      <c r="J833">
        <v>234.34</v>
      </c>
      <c r="K833">
        <v>56.94</v>
      </c>
      <c r="L833">
        <v>7.75</v>
      </c>
      <c r="M833">
        <v>11</v>
      </c>
      <c r="N833">
        <v>54.64</v>
      </c>
      <c r="O833">
        <v>29135.65</v>
      </c>
      <c r="P833">
        <v>127.59</v>
      </c>
      <c r="Q833">
        <v>453.17</v>
      </c>
      <c r="R833">
        <v>42.07</v>
      </c>
      <c r="S833">
        <v>28.65</v>
      </c>
      <c r="T833">
        <v>5973</v>
      </c>
      <c r="U833">
        <v>0.68</v>
      </c>
      <c r="V833">
        <v>0.9</v>
      </c>
      <c r="W833">
        <v>0.1</v>
      </c>
      <c r="X833">
        <v>0.35</v>
      </c>
      <c r="Y833">
        <v>1</v>
      </c>
      <c r="Z833">
        <v>10</v>
      </c>
    </row>
    <row r="834" spans="1:26">
      <c r="A834">
        <v>28</v>
      </c>
      <c r="B834">
        <v>115</v>
      </c>
      <c r="C834" t="s">
        <v>26</v>
      </c>
      <c r="D834">
        <v>8.129899999999999</v>
      </c>
      <c r="E834">
        <v>12.3</v>
      </c>
      <c r="F834">
        <v>9.07</v>
      </c>
      <c r="G834">
        <v>41.86</v>
      </c>
      <c r="H834">
        <v>0.61</v>
      </c>
      <c r="I834">
        <v>13</v>
      </c>
      <c r="J834">
        <v>234.77</v>
      </c>
      <c r="K834">
        <v>56.94</v>
      </c>
      <c r="L834">
        <v>8</v>
      </c>
      <c r="M834">
        <v>11</v>
      </c>
      <c r="N834">
        <v>54.82</v>
      </c>
      <c r="O834">
        <v>29188.62</v>
      </c>
      <c r="P834">
        <v>127.15</v>
      </c>
      <c r="Q834">
        <v>453.17</v>
      </c>
      <c r="R834">
        <v>42.02</v>
      </c>
      <c r="S834">
        <v>28.65</v>
      </c>
      <c r="T834">
        <v>5948.44</v>
      </c>
      <c r="U834">
        <v>0.68</v>
      </c>
      <c r="V834">
        <v>0.9</v>
      </c>
      <c r="W834">
        <v>0.1</v>
      </c>
      <c r="X834">
        <v>0.35</v>
      </c>
      <c r="Y834">
        <v>1</v>
      </c>
      <c r="Z834">
        <v>10</v>
      </c>
    </row>
    <row r="835" spans="1:26">
      <c r="A835">
        <v>29</v>
      </c>
      <c r="B835">
        <v>115</v>
      </c>
      <c r="C835" t="s">
        <v>26</v>
      </c>
      <c r="D835">
        <v>8.1831</v>
      </c>
      <c r="E835">
        <v>12.22</v>
      </c>
      <c r="F835">
        <v>9.029999999999999</v>
      </c>
      <c r="G835">
        <v>45.16</v>
      </c>
      <c r="H835">
        <v>0.62</v>
      </c>
      <c r="I835">
        <v>12</v>
      </c>
      <c r="J835">
        <v>235.2</v>
      </c>
      <c r="K835">
        <v>56.94</v>
      </c>
      <c r="L835">
        <v>8.25</v>
      </c>
      <c r="M835">
        <v>10</v>
      </c>
      <c r="N835">
        <v>55</v>
      </c>
      <c r="O835">
        <v>29241.66</v>
      </c>
      <c r="P835">
        <v>125.94</v>
      </c>
      <c r="Q835">
        <v>453.17</v>
      </c>
      <c r="R835">
        <v>40.77</v>
      </c>
      <c r="S835">
        <v>28.65</v>
      </c>
      <c r="T835">
        <v>5330.43</v>
      </c>
      <c r="U835">
        <v>0.7</v>
      </c>
      <c r="V835">
        <v>0.9</v>
      </c>
      <c r="W835">
        <v>0.1</v>
      </c>
      <c r="X835">
        <v>0.31</v>
      </c>
      <c r="Y835">
        <v>1</v>
      </c>
      <c r="Z835">
        <v>10</v>
      </c>
    </row>
    <row r="836" spans="1:26">
      <c r="A836">
        <v>30</v>
      </c>
      <c r="B836">
        <v>115</v>
      </c>
      <c r="C836" t="s">
        <v>26</v>
      </c>
      <c r="D836">
        <v>8.178800000000001</v>
      </c>
      <c r="E836">
        <v>12.23</v>
      </c>
      <c r="F836">
        <v>9.039999999999999</v>
      </c>
      <c r="G836">
        <v>45.2</v>
      </c>
      <c r="H836">
        <v>0.64</v>
      </c>
      <c r="I836">
        <v>12</v>
      </c>
      <c r="J836">
        <v>235.63</v>
      </c>
      <c r="K836">
        <v>56.94</v>
      </c>
      <c r="L836">
        <v>8.5</v>
      </c>
      <c r="M836">
        <v>10</v>
      </c>
      <c r="N836">
        <v>55.18</v>
      </c>
      <c r="O836">
        <v>29294.76</v>
      </c>
      <c r="P836">
        <v>126.03</v>
      </c>
      <c r="Q836">
        <v>453.17</v>
      </c>
      <c r="R836">
        <v>41.02</v>
      </c>
      <c r="S836">
        <v>28.65</v>
      </c>
      <c r="T836">
        <v>5456.72</v>
      </c>
      <c r="U836">
        <v>0.7</v>
      </c>
      <c r="V836">
        <v>0.9</v>
      </c>
      <c r="W836">
        <v>0.1</v>
      </c>
      <c r="X836">
        <v>0.32</v>
      </c>
      <c r="Y836">
        <v>1</v>
      </c>
      <c r="Z836">
        <v>10</v>
      </c>
    </row>
    <row r="837" spans="1:26">
      <c r="A837">
        <v>31</v>
      </c>
      <c r="B837">
        <v>115</v>
      </c>
      <c r="C837" t="s">
        <v>26</v>
      </c>
      <c r="D837">
        <v>8.1755</v>
      </c>
      <c r="E837">
        <v>12.23</v>
      </c>
      <c r="F837">
        <v>9.039999999999999</v>
      </c>
      <c r="G837">
        <v>45.22</v>
      </c>
      <c r="H837">
        <v>0.66</v>
      </c>
      <c r="I837">
        <v>12</v>
      </c>
      <c r="J837">
        <v>236.06</v>
      </c>
      <c r="K837">
        <v>56.94</v>
      </c>
      <c r="L837">
        <v>8.75</v>
      </c>
      <c r="M837">
        <v>10</v>
      </c>
      <c r="N837">
        <v>55.36</v>
      </c>
      <c r="O837">
        <v>29347.92</v>
      </c>
      <c r="P837">
        <v>125.38</v>
      </c>
      <c r="Q837">
        <v>453.17</v>
      </c>
      <c r="R837">
        <v>41.22</v>
      </c>
      <c r="S837">
        <v>28.65</v>
      </c>
      <c r="T837">
        <v>5554.8</v>
      </c>
      <c r="U837">
        <v>0.7</v>
      </c>
      <c r="V837">
        <v>0.9</v>
      </c>
      <c r="W837">
        <v>0.1</v>
      </c>
      <c r="X837">
        <v>0.32</v>
      </c>
      <c r="Y837">
        <v>1</v>
      </c>
      <c r="Z837">
        <v>10</v>
      </c>
    </row>
    <row r="838" spans="1:26">
      <c r="A838">
        <v>32</v>
      </c>
      <c r="B838">
        <v>115</v>
      </c>
      <c r="C838" t="s">
        <v>26</v>
      </c>
      <c r="D838">
        <v>8.2361</v>
      </c>
      <c r="E838">
        <v>12.14</v>
      </c>
      <c r="F838">
        <v>9</v>
      </c>
      <c r="G838">
        <v>49.08</v>
      </c>
      <c r="H838">
        <v>0.68</v>
      </c>
      <c r="I838">
        <v>11</v>
      </c>
      <c r="J838">
        <v>236.49</v>
      </c>
      <c r="K838">
        <v>56.94</v>
      </c>
      <c r="L838">
        <v>9</v>
      </c>
      <c r="M838">
        <v>9</v>
      </c>
      <c r="N838">
        <v>55.55</v>
      </c>
      <c r="O838">
        <v>29401.15</v>
      </c>
      <c r="P838">
        <v>124.3</v>
      </c>
      <c r="Q838">
        <v>453.19</v>
      </c>
      <c r="R838">
        <v>39.59</v>
      </c>
      <c r="S838">
        <v>28.65</v>
      </c>
      <c r="T838">
        <v>4744.67</v>
      </c>
      <c r="U838">
        <v>0.72</v>
      </c>
      <c r="V838">
        <v>0.9</v>
      </c>
      <c r="W838">
        <v>0.1</v>
      </c>
      <c r="X838">
        <v>0.28</v>
      </c>
      <c r="Y838">
        <v>1</v>
      </c>
      <c r="Z838">
        <v>10</v>
      </c>
    </row>
    <row r="839" spans="1:26">
      <c r="A839">
        <v>33</v>
      </c>
      <c r="B839">
        <v>115</v>
      </c>
      <c r="C839" t="s">
        <v>26</v>
      </c>
      <c r="D839">
        <v>8.2295</v>
      </c>
      <c r="E839">
        <v>12.15</v>
      </c>
      <c r="F839">
        <v>9.01</v>
      </c>
      <c r="G839">
        <v>49.13</v>
      </c>
      <c r="H839">
        <v>0.6899999999999999</v>
      </c>
      <c r="I839">
        <v>11</v>
      </c>
      <c r="J839">
        <v>236.92</v>
      </c>
      <c r="K839">
        <v>56.94</v>
      </c>
      <c r="L839">
        <v>9.25</v>
      </c>
      <c r="M839">
        <v>9</v>
      </c>
      <c r="N839">
        <v>55.73</v>
      </c>
      <c r="O839">
        <v>29454.44</v>
      </c>
      <c r="P839">
        <v>124.4</v>
      </c>
      <c r="Q839">
        <v>453.17</v>
      </c>
      <c r="R839">
        <v>39.95</v>
      </c>
      <c r="S839">
        <v>28.65</v>
      </c>
      <c r="T839">
        <v>4923.68</v>
      </c>
      <c r="U839">
        <v>0.72</v>
      </c>
      <c r="V839">
        <v>0.9</v>
      </c>
      <c r="W839">
        <v>0.1</v>
      </c>
      <c r="X839">
        <v>0.29</v>
      </c>
      <c r="Y839">
        <v>1</v>
      </c>
      <c r="Z839">
        <v>10</v>
      </c>
    </row>
    <row r="840" spans="1:26">
      <c r="A840">
        <v>34</v>
      </c>
      <c r="B840">
        <v>115</v>
      </c>
      <c r="C840" t="s">
        <v>26</v>
      </c>
      <c r="D840">
        <v>8.231999999999999</v>
      </c>
      <c r="E840">
        <v>12.15</v>
      </c>
      <c r="F840">
        <v>9</v>
      </c>
      <c r="G840">
        <v>49.11</v>
      </c>
      <c r="H840">
        <v>0.71</v>
      </c>
      <c r="I840">
        <v>11</v>
      </c>
      <c r="J840">
        <v>237.35</v>
      </c>
      <c r="K840">
        <v>56.94</v>
      </c>
      <c r="L840">
        <v>9.5</v>
      </c>
      <c r="M840">
        <v>9</v>
      </c>
      <c r="N840">
        <v>55.91</v>
      </c>
      <c r="O840">
        <v>29507.8</v>
      </c>
      <c r="P840">
        <v>123.77</v>
      </c>
      <c r="Q840">
        <v>453.22</v>
      </c>
      <c r="R840">
        <v>39.86</v>
      </c>
      <c r="S840">
        <v>28.65</v>
      </c>
      <c r="T840">
        <v>4878.27</v>
      </c>
      <c r="U840">
        <v>0.72</v>
      </c>
      <c r="V840">
        <v>0.9</v>
      </c>
      <c r="W840">
        <v>0.1</v>
      </c>
      <c r="X840">
        <v>0.28</v>
      </c>
      <c r="Y840">
        <v>1</v>
      </c>
      <c r="Z840">
        <v>10</v>
      </c>
    </row>
    <row r="841" spans="1:26">
      <c r="A841">
        <v>35</v>
      </c>
      <c r="B841">
        <v>115</v>
      </c>
      <c r="C841" t="s">
        <v>26</v>
      </c>
      <c r="D841">
        <v>8.228400000000001</v>
      </c>
      <c r="E841">
        <v>12.15</v>
      </c>
      <c r="F841">
        <v>9.01</v>
      </c>
      <c r="G841">
        <v>49.14</v>
      </c>
      <c r="H841">
        <v>0.73</v>
      </c>
      <c r="I841">
        <v>11</v>
      </c>
      <c r="J841">
        <v>237.79</v>
      </c>
      <c r="K841">
        <v>56.94</v>
      </c>
      <c r="L841">
        <v>9.75</v>
      </c>
      <c r="M841">
        <v>9</v>
      </c>
      <c r="N841">
        <v>56.09</v>
      </c>
      <c r="O841">
        <v>29561.22</v>
      </c>
      <c r="P841">
        <v>123.34</v>
      </c>
      <c r="Q841">
        <v>453.17</v>
      </c>
      <c r="R841">
        <v>40.03</v>
      </c>
      <c r="S841">
        <v>28.65</v>
      </c>
      <c r="T841">
        <v>4963.35</v>
      </c>
      <c r="U841">
        <v>0.72</v>
      </c>
      <c r="V841">
        <v>0.9</v>
      </c>
      <c r="W841">
        <v>0.1</v>
      </c>
      <c r="X841">
        <v>0.29</v>
      </c>
      <c r="Y841">
        <v>1</v>
      </c>
      <c r="Z841">
        <v>10</v>
      </c>
    </row>
    <row r="842" spans="1:26">
      <c r="A842">
        <v>36</v>
      </c>
      <c r="B842">
        <v>115</v>
      </c>
      <c r="C842" t="s">
        <v>26</v>
      </c>
      <c r="D842">
        <v>8.2957</v>
      </c>
      <c r="E842">
        <v>12.05</v>
      </c>
      <c r="F842">
        <v>8.949999999999999</v>
      </c>
      <c r="G842">
        <v>53.73</v>
      </c>
      <c r="H842">
        <v>0.75</v>
      </c>
      <c r="I842">
        <v>10</v>
      </c>
      <c r="J842">
        <v>238.22</v>
      </c>
      <c r="K842">
        <v>56.94</v>
      </c>
      <c r="L842">
        <v>10</v>
      </c>
      <c r="M842">
        <v>8</v>
      </c>
      <c r="N842">
        <v>56.28</v>
      </c>
      <c r="O842">
        <v>29614.71</v>
      </c>
      <c r="P842">
        <v>122.41</v>
      </c>
      <c r="Q842">
        <v>453.17</v>
      </c>
      <c r="R842">
        <v>38.13</v>
      </c>
      <c r="S842">
        <v>28.65</v>
      </c>
      <c r="T842">
        <v>4020.44</v>
      </c>
      <c r="U842">
        <v>0.75</v>
      </c>
      <c r="V842">
        <v>0.91</v>
      </c>
      <c r="W842">
        <v>0.1</v>
      </c>
      <c r="X842">
        <v>0.23</v>
      </c>
      <c r="Y842">
        <v>1</v>
      </c>
      <c r="Z842">
        <v>10</v>
      </c>
    </row>
    <row r="843" spans="1:26">
      <c r="A843">
        <v>37</v>
      </c>
      <c r="B843">
        <v>115</v>
      </c>
      <c r="C843" t="s">
        <v>26</v>
      </c>
      <c r="D843">
        <v>8.3256</v>
      </c>
      <c r="E843">
        <v>12.01</v>
      </c>
      <c r="F843">
        <v>8.91</v>
      </c>
      <c r="G843">
        <v>53.47</v>
      </c>
      <c r="H843">
        <v>0.76</v>
      </c>
      <c r="I843">
        <v>10</v>
      </c>
      <c r="J843">
        <v>238.66</v>
      </c>
      <c r="K843">
        <v>56.94</v>
      </c>
      <c r="L843">
        <v>10.25</v>
      </c>
      <c r="M843">
        <v>8</v>
      </c>
      <c r="N843">
        <v>56.46</v>
      </c>
      <c r="O843">
        <v>29668.27</v>
      </c>
      <c r="P843">
        <v>121.43</v>
      </c>
      <c r="Q843">
        <v>453.21</v>
      </c>
      <c r="R843">
        <v>36.67</v>
      </c>
      <c r="S843">
        <v>28.65</v>
      </c>
      <c r="T843">
        <v>3289.63</v>
      </c>
      <c r="U843">
        <v>0.78</v>
      </c>
      <c r="V843">
        <v>0.91</v>
      </c>
      <c r="W843">
        <v>0.1</v>
      </c>
      <c r="X843">
        <v>0.19</v>
      </c>
      <c r="Y843">
        <v>1</v>
      </c>
      <c r="Z843">
        <v>10</v>
      </c>
    </row>
    <row r="844" spans="1:26">
      <c r="A844">
        <v>38</v>
      </c>
      <c r="B844">
        <v>115</v>
      </c>
      <c r="C844" t="s">
        <v>26</v>
      </c>
      <c r="D844">
        <v>8.2804</v>
      </c>
      <c r="E844">
        <v>12.08</v>
      </c>
      <c r="F844">
        <v>8.98</v>
      </c>
      <c r="G844">
        <v>53.86</v>
      </c>
      <c r="H844">
        <v>0.78</v>
      </c>
      <c r="I844">
        <v>10</v>
      </c>
      <c r="J844">
        <v>239.09</v>
      </c>
      <c r="K844">
        <v>56.94</v>
      </c>
      <c r="L844">
        <v>10.5</v>
      </c>
      <c r="M844">
        <v>8</v>
      </c>
      <c r="N844">
        <v>56.65</v>
      </c>
      <c r="O844">
        <v>29721.89</v>
      </c>
      <c r="P844">
        <v>121.56</v>
      </c>
      <c r="Q844">
        <v>453.17</v>
      </c>
      <c r="R844">
        <v>39.18</v>
      </c>
      <c r="S844">
        <v>28.65</v>
      </c>
      <c r="T844">
        <v>4544.54</v>
      </c>
      <c r="U844">
        <v>0.73</v>
      </c>
      <c r="V844">
        <v>0.91</v>
      </c>
      <c r="W844">
        <v>0.09</v>
      </c>
      <c r="X844">
        <v>0.26</v>
      </c>
      <c r="Y844">
        <v>1</v>
      </c>
      <c r="Z844">
        <v>10</v>
      </c>
    </row>
    <row r="845" spans="1:26">
      <c r="A845">
        <v>39</v>
      </c>
      <c r="B845">
        <v>115</v>
      </c>
      <c r="C845" t="s">
        <v>26</v>
      </c>
      <c r="D845">
        <v>8.2667</v>
      </c>
      <c r="E845">
        <v>12.1</v>
      </c>
      <c r="F845">
        <v>9</v>
      </c>
      <c r="G845">
        <v>53.98</v>
      </c>
      <c r="H845">
        <v>0.8</v>
      </c>
      <c r="I845">
        <v>10</v>
      </c>
      <c r="J845">
        <v>239.53</v>
      </c>
      <c r="K845">
        <v>56.94</v>
      </c>
      <c r="L845">
        <v>10.75</v>
      </c>
      <c r="M845">
        <v>8</v>
      </c>
      <c r="N845">
        <v>56.83</v>
      </c>
      <c r="O845">
        <v>29775.57</v>
      </c>
      <c r="P845">
        <v>121.5</v>
      </c>
      <c r="Q845">
        <v>453.25</v>
      </c>
      <c r="R845">
        <v>39.65</v>
      </c>
      <c r="S845">
        <v>28.65</v>
      </c>
      <c r="T845">
        <v>4780.39</v>
      </c>
      <c r="U845">
        <v>0.72</v>
      </c>
      <c r="V845">
        <v>0.9</v>
      </c>
      <c r="W845">
        <v>0.1</v>
      </c>
      <c r="X845">
        <v>0.28</v>
      </c>
      <c r="Y845">
        <v>1</v>
      </c>
      <c r="Z845">
        <v>10</v>
      </c>
    </row>
    <row r="846" spans="1:26">
      <c r="A846">
        <v>40</v>
      </c>
      <c r="B846">
        <v>115</v>
      </c>
      <c r="C846" t="s">
        <v>26</v>
      </c>
      <c r="D846">
        <v>8.326000000000001</v>
      </c>
      <c r="E846">
        <v>12.01</v>
      </c>
      <c r="F846">
        <v>8.949999999999999</v>
      </c>
      <c r="G846">
        <v>59.7</v>
      </c>
      <c r="H846">
        <v>0.82</v>
      </c>
      <c r="I846">
        <v>9</v>
      </c>
      <c r="J846">
        <v>239.96</v>
      </c>
      <c r="K846">
        <v>56.94</v>
      </c>
      <c r="L846">
        <v>11</v>
      </c>
      <c r="M846">
        <v>7</v>
      </c>
      <c r="N846">
        <v>57.02</v>
      </c>
      <c r="O846">
        <v>29829.32</v>
      </c>
      <c r="P846">
        <v>120.47</v>
      </c>
      <c r="Q846">
        <v>453.18</v>
      </c>
      <c r="R846">
        <v>38.33</v>
      </c>
      <c r="S846">
        <v>28.65</v>
      </c>
      <c r="T846">
        <v>4124.39</v>
      </c>
      <c r="U846">
        <v>0.75</v>
      </c>
      <c r="V846">
        <v>0.91</v>
      </c>
      <c r="W846">
        <v>0.09</v>
      </c>
      <c r="X846">
        <v>0.23</v>
      </c>
      <c r="Y846">
        <v>1</v>
      </c>
      <c r="Z846">
        <v>10</v>
      </c>
    </row>
    <row r="847" spans="1:26">
      <c r="A847">
        <v>41</v>
      </c>
      <c r="B847">
        <v>115</v>
      </c>
      <c r="C847" t="s">
        <v>26</v>
      </c>
      <c r="D847">
        <v>8.3299</v>
      </c>
      <c r="E847">
        <v>12</v>
      </c>
      <c r="F847">
        <v>8.949999999999999</v>
      </c>
      <c r="G847">
        <v>59.66</v>
      </c>
      <c r="H847">
        <v>0.83</v>
      </c>
      <c r="I847">
        <v>9</v>
      </c>
      <c r="J847">
        <v>240.4</v>
      </c>
      <c r="K847">
        <v>56.94</v>
      </c>
      <c r="L847">
        <v>11.25</v>
      </c>
      <c r="M847">
        <v>7</v>
      </c>
      <c r="N847">
        <v>57.21</v>
      </c>
      <c r="O847">
        <v>29883.27</v>
      </c>
      <c r="P847">
        <v>120.43</v>
      </c>
      <c r="Q847">
        <v>453.17</v>
      </c>
      <c r="R847">
        <v>38.09</v>
      </c>
      <c r="S847">
        <v>28.65</v>
      </c>
      <c r="T847">
        <v>4004.98</v>
      </c>
      <c r="U847">
        <v>0.75</v>
      </c>
      <c r="V847">
        <v>0.91</v>
      </c>
      <c r="W847">
        <v>0.1</v>
      </c>
      <c r="X847">
        <v>0.23</v>
      </c>
      <c r="Y847">
        <v>1</v>
      </c>
      <c r="Z847">
        <v>10</v>
      </c>
    </row>
    <row r="848" spans="1:26">
      <c r="A848">
        <v>42</v>
      </c>
      <c r="B848">
        <v>115</v>
      </c>
      <c r="C848" t="s">
        <v>26</v>
      </c>
      <c r="D848">
        <v>8.3224</v>
      </c>
      <c r="E848">
        <v>12.02</v>
      </c>
      <c r="F848">
        <v>8.960000000000001</v>
      </c>
      <c r="G848">
        <v>59.73</v>
      </c>
      <c r="H848">
        <v>0.85</v>
      </c>
      <c r="I848">
        <v>9</v>
      </c>
      <c r="J848">
        <v>240.84</v>
      </c>
      <c r="K848">
        <v>56.94</v>
      </c>
      <c r="L848">
        <v>11.5</v>
      </c>
      <c r="M848">
        <v>7</v>
      </c>
      <c r="N848">
        <v>57.39</v>
      </c>
      <c r="O848">
        <v>29937.16</v>
      </c>
      <c r="P848">
        <v>120.53</v>
      </c>
      <c r="Q848">
        <v>453.17</v>
      </c>
      <c r="R848">
        <v>38.41</v>
      </c>
      <c r="S848">
        <v>28.65</v>
      </c>
      <c r="T848">
        <v>4165.13</v>
      </c>
      <c r="U848">
        <v>0.75</v>
      </c>
      <c r="V848">
        <v>0.91</v>
      </c>
      <c r="W848">
        <v>0.1</v>
      </c>
      <c r="X848">
        <v>0.24</v>
      </c>
      <c r="Y848">
        <v>1</v>
      </c>
      <c r="Z848">
        <v>10</v>
      </c>
    </row>
    <row r="849" spans="1:26">
      <c r="A849">
        <v>43</v>
      </c>
      <c r="B849">
        <v>115</v>
      </c>
      <c r="C849" t="s">
        <v>26</v>
      </c>
      <c r="D849">
        <v>8.326599999999999</v>
      </c>
      <c r="E849">
        <v>12.01</v>
      </c>
      <c r="F849">
        <v>8.949999999999999</v>
      </c>
      <c r="G849">
        <v>59.69</v>
      </c>
      <c r="H849">
        <v>0.87</v>
      </c>
      <c r="I849">
        <v>9</v>
      </c>
      <c r="J849">
        <v>241.27</v>
      </c>
      <c r="K849">
        <v>56.94</v>
      </c>
      <c r="L849">
        <v>11.75</v>
      </c>
      <c r="M849">
        <v>7</v>
      </c>
      <c r="N849">
        <v>57.58</v>
      </c>
      <c r="O849">
        <v>29991.11</v>
      </c>
      <c r="P849">
        <v>119.89</v>
      </c>
      <c r="Q849">
        <v>453.17</v>
      </c>
      <c r="R849">
        <v>38.27</v>
      </c>
      <c r="S849">
        <v>28.65</v>
      </c>
      <c r="T849">
        <v>4095.39</v>
      </c>
      <c r="U849">
        <v>0.75</v>
      </c>
      <c r="V849">
        <v>0.91</v>
      </c>
      <c r="W849">
        <v>0.1</v>
      </c>
      <c r="X849">
        <v>0.23</v>
      </c>
      <c r="Y849">
        <v>1</v>
      </c>
      <c r="Z849">
        <v>10</v>
      </c>
    </row>
    <row r="850" spans="1:26">
      <c r="A850">
        <v>44</v>
      </c>
      <c r="B850">
        <v>115</v>
      </c>
      <c r="C850" t="s">
        <v>26</v>
      </c>
      <c r="D850">
        <v>8.3287</v>
      </c>
      <c r="E850">
        <v>12.01</v>
      </c>
      <c r="F850">
        <v>8.949999999999999</v>
      </c>
      <c r="G850">
        <v>59.67</v>
      </c>
      <c r="H850">
        <v>0.88</v>
      </c>
      <c r="I850">
        <v>9</v>
      </c>
      <c r="J850">
        <v>241.71</v>
      </c>
      <c r="K850">
        <v>56.94</v>
      </c>
      <c r="L850">
        <v>12</v>
      </c>
      <c r="M850">
        <v>7</v>
      </c>
      <c r="N850">
        <v>57.77</v>
      </c>
      <c r="O850">
        <v>30045.13</v>
      </c>
      <c r="P850">
        <v>119.31</v>
      </c>
      <c r="Q850">
        <v>453.17</v>
      </c>
      <c r="R850">
        <v>38.08</v>
      </c>
      <c r="S850">
        <v>28.65</v>
      </c>
      <c r="T850">
        <v>4000.76</v>
      </c>
      <c r="U850">
        <v>0.75</v>
      </c>
      <c r="V850">
        <v>0.91</v>
      </c>
      <c r="W850">
        <v>0.1</v>
      </c>
      <c r="X850">
        <v>0.23</v>
      </c>
      <c r="Y850">
        <v>1</v>
      </c>
      <c r="Z850">
        <v>10</v>
      </c>
    </row>
    <row r="851" spans="1:26">
      <c r="A851">
        <v>45</v>
      </c>
      <c r="B851">
        <v>115</v>
      </c>
      <c r="C851" t="s">
        <v>26</v>
      </c>
      <c r="D851">
        <v>8.3912</v>
      </c>
      <c r="E851">
        <v>11.92</v>
      </c>
      <c r="F851">
        <v>8.91</v>
      </c>
      <c r="G851">
        <v>66.79000000000001</v>
      </c>
      <c r="H851">
        <v>0.9</v>
      </c>
      <c r="I851">
        <v>8</v>
      </c>
      <c r="J851">
        <v>242.15</v>
      </c>
      <c r="K851">
        <v>56.94</v>
      </c>
      <c r="L851">
        <v>12.25</v>
      </c>
      <c r="M851">
        <v>6</v>
      </c>
      <c r="N851">
        <v>57.96</v>
      </c>
      <c r="O851">
        <v>30099.23</v>
      </c>
      <c r="P851">
        <v>117.95</v>
      </c>
      <c r="Q851">
        <v>453.17</v>
      </c>
      <c r="R851">
        <v>36.61</v>
      </c>
      <c r="S851">
        <v>28.65</v>
      </c>
      <c r="T851">
        <v>3268.34</v>
      </c>
      <c r="U851">
        <v>0.78</v>
      </c>
      <c r="V851">
        <v>0.91</v>
      </c>
      <c r="W851">
        <v>0.09</v>
      </c>
      <c r="X851">
        <v>0.18</v>
      </c>
      <c r="Y851">
        <v>1</v>
      </c>
      <c r="Z851">
        <v>10</v>
      </c>
    </row>
    <row r="852" spans="1:26">
      <c r="A852">
        <v>46</v>
      </c>
      <c r="B852">
        <v>115</v>
      </c>
      <c r="C852" t="s">
        <v>26</v>
      </c>
      <c r="D852">
        <v>8.3805</v>
      </c>
      <c r="E852">
        <v>11.93</v>
      </c>
      <c r="F852">
        <v>8.92</v>
      </c>
      <c r="G852">
        <v>66.90000000000001</v>
      </c>
      <c r="H852">
        <v>0.92</v>
      </c>
      <c r="I852">
        <v>8</v>
      </c>
      <c r="J852">
        <v>242.59</v>
      </c>
      <c r="K852">
        <v>56.94</v>
      </c>
      <c r="L852">
        <v>12.5</v>
      </c>
      <c r="M852">
        <v>6</v>
      </c>
      <c r="N852">
        <v>58.15</v>
      </c>
      <c r="O852">
        <v>30153.38</v>
      </c>
      <c r="P852">
        <v>118.02</v>
      </c>
      <c r="Q852">
        <v>453.18</v>
      </c>
      <c r="R852">
        <v>37.14</v>
      </c>
      <c r="S852">
        <v>28.65</v>
      </c>
      <c r="T852">
        <v>3536.42</v>
      </c>
      <c r="U852">
        <v>0.77</v>
      </c>
      <c r="V852">
        <v>0.91</v>
      </c>
      <c r="W852">
        <v>0.09</v>
      </c>
      <c r="X852">
        <v>0.2</v>
      </c>
      <c r="Y852">
        <v>1</v>
      </c>
      <c r="Z852">
        <v>10</v>
      </c>
    </row>
    <row r="853" spans="1:26">
      <c r="A853">
        <v>47</v>
      </c>
      <c r="B853">
        <v>115</v>
      </c>
      <c r="C853" t="s">
        <v>26</v>
      </c>
      <c r="D853">
        <v>8.388299999999999</v>
      </c>
      <c r="E853">
        <v>11.92</v>
      </c>
      <c r="F853">
        <v>8.91</v>
      </c>
      <c r="G853">
        <v>66.81999999999999</v>
      </c>
      <c r="H853">
        <v>0.93</v>
      </c>
      <c r="I853">
        <v>8</v>
      </c>
      <c r="J853">
        <v>243.03</v>
      </c>
      <c r="K853">
        <v>56.94</v>
      </c>
      <c r="L853">
        <v>12.75</v>
      </c>
      <c r="M853">
        <v>6</v>
      </c>
      <c r="N853">
        <v>58.34</v>
      </c>
      <c r="O853">
        <v>30207.61</v>
      </c>
      <c r="P853">
        <v>117.56</v>
      </c>
      <c r="Q853">
        <v>453.17</v>
      </c>
      <c r="R853">
        <v>36.76</v>
      </c>
      <c r="S853">
        <v>28.65</v>
      </c>
      <c r="T853">
        <v>3346.98</v>
      </c>
      <c r="U853">
        <v>0.78</v>
      </c>
      <c r="V853">
        <v>0.91</v>
      </c>
      <c r="W853">
        <v>0.09</v>
      </c>
      <c r="X853">
        <v>0.19</v>
      </c>
      <c r="Y853">
        <v>1</v>
      </c>
      <c r="Z853">
        <v>10</v>
      </c>
    </row>
    <row r="854" spans="1:26">
      <c r="A854">
        <v>48</v>
      </c>
      <c r="B854">
        <v>115</v>
      </c>
      <c r="C854" t="s">
        <v>26</v>
      </c>
      <c r="D854">
        <v>8.4077</v>
      </c>
      <c r="E854">
        <v>11.89</v>
      </c>
      <c r="F854">
        <v>8.880000000000001</v>
      </c>
      <c r="G854">
        <v>66.61</v>
      </c>
      <c r="H854">
        <v>0.95</v>
      </c>
      <c r="I854">
        <v>8</v>
      </c>
      <c r="J854">
        <v>243.47</v>
      </c>
      <c r="K854">
        <v>56.94</v>
      </c>
      <c r="L854">
        <v>13</v>
      </c>
      <c r="M854">
        <v>6</v>
      </c>
      <c r="N854">
        <v>58.53</v>
      </c>
      <c r="O854">
        <v>30261.91</v>
      </c>
      <c r="P854">
        <v>116.66</v>
      </c>
      <c r="Q854">
        <v>453.17</v>
      </c>
      <c r="R854">
        <v>35.68</v>
      </c>
      <c r="S854">
        <v>28.65</v>
      </c>
      <c r="T854">
        <v>2805.97</v>
      </c>
      <c r="U854">
        <v>0.8</v>
      </c>
      <c r="V854">
        <v>0.91</v>
      </c>
      <c r="W854">
        <v>0.1</v>
      </c>
      <c r="X854">
        <v>0.16</v>
      </c>
      <c r="Y854">
        <v>1</v>
      </c>
      <c r="Z854">
        <v>10</v>
      </c>
    </row>
    <row r="855" spans="1:26">
      <c r="A855">
        <v>49</v>
      </c>
      <c r="B855">
        <v>115</v>
      </c>
      <c r="C855" t="s">
        <v>26</v>
      </c>
      <c r="D855">
        <v>8.4085</v>
      </c>
      <c r="E855">
        <v>11.89</v>
      </c>
      <c r="F855">
        <v>8.880000000000001</v>
      </c>
      <c r="G855">
        <v>66.61</v>
      </c>
      <c r="H855">
        <v>0.97</v>
      </c>
      <c r="I855">
        <v>8</v>
      </c>
      <c r="J855">
        <v>243.91</v>
      </c>
      <c r="K855">
        <v>56.94</v>
      </c>
      <c r="L855">
        <v>13.25</v>
      </c>
      <c r="M855">
        <v>6</v>
      </c>
      <c r="N855">
        <v>58.72</v>
      </c>
      <c r="O855">
        <v>30316.27</v>
      </c>
      <c r="P855">
        <v>116.24</v>
      </c>
      <c r="Q855">
        <v>453.17</v>
      </c>
      <c r="R855">
        <v>35.88</v>
      </c>
      <c r="S855">
        <v>28.65</v>
      </c>
      <c r="T855">
        <v>2907.47</v>
      </c>
      <c r="U855">
        <v>0.8</v>
      </c>
      <c r="V855">
        <v>0.91</v>
      </c>
      <c r="W855">
        <v>0.09</v>
      </c>
      <c r="X855">
        <v>0.16</v>
      </c>
      <c r="Y855">
        <v>1</v>
      </c>
      <c r="Z855">
        <v>10</v>
      </c>
    </row>
    <row r="856" spans="1:26">
      <c r="A856">
        <v>50</v>
      </c>
      <c r="B856">
        <v>115</v>
      </c>
      <c r="C856" t="s">
        <v>26</v>
      </c>
      <c r="D856">
        <v>8.366099999999999</v>
      </c>
      <c r="E856">
        <v>11.95</v>
      </c>
      <c r="F856">
        <v>8.94</v>
      </c>
      <c r="G856">
        <v>67.06</v>
      </c>
      <c r="H856">
        <v>0.98</v>
      </c>
      <c r="I856">
        <v>8</v>
      </c>
      <c r="J856">
        <v>244.35</v>
      </c>
      <c r="K856">
        <v>56.94</v>
      </c>
      <c r="L856">
        <v>13.5</v>
      </c>
      <c r="M856">
        <v>6</v>
      </c>
      <c r="N856">
        <v>58.91</v>
      </c>
      <c r="O856">
        <v>30370.7</v>
      </c>
      <c r="P856">
        <v>116.64</v>
      </c>
      <c r="Q856">
        <v>453.3</v>
      </c>
      <c r="R856">
        <v>37.97</v>
      </c>
      <c r="S856">
        <v>28.65</v>
      </c>
      <c r="T856">
        <v>3950.35</v>
      </c>
      <c r="U856">
        <v>0.75</v>
      </c>
      <c r="V856">
        <v>0.91</v>
      </c>
      <c r="W856">
        <v>0.09</v>
      </c>
      <c r="X856">
        <v>0.22</v>
      </c>
      <c r="Y856">
        <v>1</v>
      </c>
      <c r="Z856">
        <v>10</v>
      </c>
    </row>
    <row r="857" spans="1:26">
      <c r="A857">
        <v>51</v>
      </c>
      <c r="B857">
        <v>115</v>
      </c>
      <c r="C857" t="s">
        <v>26</v>
      </c>
      <c r="D857">
        <v>8.370900000000001</v>
      </c>
      <c r="E857">
        <v>11.95</v>
      </c>
      <c r="F857">
        <v>8.93</v>
      </c>
      <c r="G857">
        <v>67.01000000000001</v>
      </c>
      <c r="H857">
        <v>1</v>
      </c>
      <c r="I857">
        <v>8</v>
      </c>
      <c r="J857">
        <v>244.79</v>
      </c>
      <c r="K857">
        <v>56.94</v>
      </c>
      <c r="L857">
        <v>13.75</v>
      </c>
      <c r="M857">
        <v>6</v>
      </c>
      <c r="N857">
        <v>59.1</v>
      </c>
      <c r="O857">
        <v>30425.2</v>
      </c>
      <c r="P857">
        <v>116.01</v>
      </c>
      <c r="Q857">
        <v>453.17</v>
      </c>
      <c r="R857">
        <v>37.61</v>
      </c>
      <c r="S857">
        <v>28.65</v>
      </c>
      <c r="T857">
        <v>3767.87</v>
      </c>
      <c r="U857">
        <v>0.76</v>
      </c>
      <c r="V857">
        <v>0.91</v>
      </c>
      <c r="W857">
        <v>0.09</v>
      </c>
      <c r="X857">
        <v>0.21</v>
      </c>
      <c r="Y857">
        <v>1</v>
      </c>
      <c r="Z857">
        <v>10</v>
      </c>
    </row>
    <row r="858" spans="1:26">
      <c r="A858">
        <v>52</v>
      </c>
      <c r="B858">
        <v>115</v>
      </c>
      <c r="C858" t="s">
        <v>26</v>
      </c>
      <c r="D858">
        <v>8.4335</v>
      </c>
      <c r="E858">
        <v>11.86</v>
      </c>
      <c r="F858">
        <v>8.890000000000001</v>
      </c>
      <c r="G858">
        <v>76.2</v>
      </c>
      <c r="H858">
        <v>1.02</v>
      </c>
      <c r="I858">
        <v>7</v>
      </c>
      <c r="J858">
        <v>245.23</v>
      </c>
      <c r="K858">
        <v>56.94</v>
      </c>
      <c r="L858">
        <v>14</v>
      </c>
      <c r="M858">
        <v>5</v>
      </c>
      <c r="N858">
        <v>59.29</v>
      </c>
      <c r="O858">
        <v>30479.78</v>
      </c>
      <c r="P858">
        <v>115.36</v>
      </c>
      <c r="Q858">
        <v>453.17</v>
      </c>
      <c r="R858">
        <v>36.17</v>
      </c>
      <c r="S858">
        <v>28.65</v>
      </c>
      <c r="T858">
        <v>3053.7</v>
      </c>
      <c r="U858">
        <v>0.79</v>
      </c>
      <c r="V858">
        <v>0.91</v>
      </c>
      <c r="W858">
        <v>0.09</v>
      </c>
      <c r="X858">
        <v>0.17</v>
      </c>
      <c r="Y858">
        <v>1</v>
      </c>
      <c r="Z858">
        <v>10</v>
      </c>
    </row>
    <row r="859" spans="1:26">
      <c r="A859">
        <v>53</v>
      </c>
      <c r="B859">
        <v>115</v>
      </c>
      <c r="C859" t="s">
        <v>26</v>
      </c>
      <c r="D859">
        <v>8.431900000000001</v>
      </c>
      <c r="E859">
        <v>11.86</v>
      </c>
      <c r="F859">
        <v>8.890000000000001</v>
      </c>
      <c r="G859">
        <v>76.20999999999999</v>
      </c>
      <c r="H859">
        <v>1.03</v>
      </c>
      <c r="I859">
        <v>7</v>
      </c>
      <c r="J859">
        <v>245.68</v>
      </c>
      <c r="K859">
        <v>56.94</v>
      </c>
      <c r="L859">
        <v>14.25</v>
      </c>
      <c r="M859">
        <v>5</v>
      </c>
      <c r="N859">
        <v>59.48</v>
      </c>
      <c r="O859">
        <v>30534.42</v>
      </c>
      <c r="P859">
        <v>115.39</v>
      </c>
      <c r="Q859">
        <v>453.17</v>
      </c>
      <c r="R859">
        <v>36.26</v>
      </c>
      <c r="S859">
        <v>28.65</v>
      </c>
      <c r="T859">
        <v>3102.27</v>
      </c>
      <c r="U859">
        <v>0.79</v>
      </c>
      <c r="V859">
        <v>0.91</v>
      </c>
      <c r="W859">
        <v>0.09</v>
      </c>
      <c r="X859">
        <v>0.17</v>
      </c>
      <c r="Y859">
        <v>1</v>
      </c>
      <c r="Z859">
        <v>10</v>
      </c>
    </row>
    <row r="860" spans="1:26">
      <c r="A860">
        <v>54</v>
      </c>
      <c r="B860">
        <v>115</v>
      </c>
      <c r="C860" t="s">
        <v>26</v>
      </c>
      <c r="D860">
        <v>8.4293</v>
      </c>
      <c r="E860">
        <v>11.86</v>
      </c>
      <c r="F860">
        <v>8.9</v>
      </c>
      <c r="G860">
        <v>76.25</v>
      </c>
      <c r="H860">
        <v>1.05</v>
      </c>
      <c r="I860">
        <v>7</v>
      </c>
      <c r="J860">
        <v>246.12</v>
      </c>
      <c r="K860">
        <v>56.94</v>
      </c>
      <c r="L860">
        <v>14.5</v>
      </c>
      <c r="M860">
        <v>5</v>
      </c>
      <c r="N860">
        <v>59.68</v>
      </c>
      <c r="O860">
        <v>30589.13</v>
      </c>
      <c r="P860">
        <v>115.22</v>
      </c>
      <c r="Q860">
        <v>453.17</v>
      </c>
      <c r="R860">
        <v>36.36</v>
      </c>
      <c r="S860">
        <v>28.65</v>
      </c>
      <c r="T860">
        <v>3150.98</v>
      </c>
      <c r="U860">
        <v>0.79</v>
      </c>
      <c r="V860">
        <v>0.91</v>
      </c>
      <c r="W860">
        <v>0.09</v>
      </c>
      <c r="X860">
        <v>0.17</v>
      </c>
      <c r="Y860">
        <v>1</v>
      </c>
      <c r="Z860">
        <v>10</v>
      </c>
    </row>
    <row r="861" spans="1:26">
      <c r="A861">
        <v>55</v>
      </c>
      <c r="B861">
        <v>115</v>
      </c>
      <c r="C861" t="s">
        <v>26</v>
      </c>
      <c r="D861">
        <v>8.4368</v>
      </c>
      <c r="E861">
        <v>11.85</v>
      </c>
      <c r="F861">
        <v>8.880000000000001</v>
      </c>
      <c r="G861">
        <v>76.15000000000001</v>
      </c>
      <c r="H861">
        <v>1.06</v>
      </c>
      <c r="I861">
        <v>7</v>
      </c>
      <c r="J861">
        <v>246.57</v>
      </c>
      <c r="K861">
        <v>56.94</v>
      </c>
      <c r="L861">
        <v>14.75</v>
      </c>
      <c r="M861">
        <v>5</v>
      </c>
      <c r="N861">
        <v>59.87</v>
      </c>
      <c r="O861">
        <v>30643.91</v>
      </c>
      <c r="P861">
        <v>114.39</v>
      </c>
      <c r="Q861">
        <v>453.17</v>
      </c>
      <c r="R861">
        <v>35.91</v>
      </c>
      <c r="S861">
        <v>28.65</v>
      </c>
      <c r="T861">
        <v>2926.86</v>
      </c>
      <c r="U861">
        <v>0.8</v>
      </c>
      <c r="V861">
        <v>0.91</v>
      </c>
      <c r="W861">
        <v>0.09</v>
      </c>
      <c r="X861">
        <v>0.16</v>
      </c>
      <c r="Y861">
        <v>1</v>
      </c>
      <c r="Z861">
        <v>10</v>
      </c>
    </row>
    <row r="862" spans="1:26">
      <c r="A862">
        <v>56</v>
      </c>
      <c r="B862">
        <v>115</v>
      </c>
      <c r="C862" t="s">
        <v>26</v>
      </c>
      <c r="D862">
        <v>8.4321</v>
      </c>
      <c r="E862">
        <v>11.86</v>
      </c>
      <c r="F862">
        <v>8.890000000000001</v>
      </c>
      <c r="G862">
        <v>76.20999999999999</v>
      </c>
      <c r="H862">
        <v>1.08</v>
      </c>
      <c r="I862">
        <v>7</v>
      </c>
      <c r="J862">
        <v>247.01</v>
      </c>
      <c r="K862">
        <v>56.94</v>
      </c>
      <c r="L862">
        <v>15</v>
      </c>
      <c r="M862">
        <v>5</v>
      </c>
      <c r="N862">
        <v>60.07</v>
      </c>
      <c r="O862">
        <v>30698.76</v>
      </c>
      <c r="P862">
        <v>114.18</v>
      </c>
      <c r="Q862">
        <v>453.19</v>
      </c>
      <c r="R862">
        <v>36.22</v>
      </c>
      <c r="S862">
        <v>28.65</v>
      </c>
      <c r="T862">
        <v>3080.28</v>
      </c>
      <c r="U862">
        <v>0.79</v>
      </c>
      <c r="V862">
        <v>0.91</v>
      </c>
      <c r="W862">
        <v>0.09</v>
      </c>
      <c r="X862">
        <v>0.17</v>
      </c>
      <c r="Y862">
        <v>1</v>
      </c>
      <c r="Z862">
        <v>10</v>
      </c>
    </row>
    <row r="863" spans="1:26">
      <c r="A863">
        <v>57</v>
      </c>
      <c r="B863">
        <v>115</v>
      </c>
      <c r="C863" t="s">
        <v>26</v>
      </c>
      <c r="D863">
        <v>8.4351</v>
      </c>
      <c r="E863">
        <v>11.86</v>
      </c>
      <c r="F863">
        <v>8.890000000000001</v>
      </c>
      <c r="G863">
        <v>76.18000000000001</v>
      </c>
      <c r="H863">
        <v>1.1</v>
      </c>
      <c r="I863">
        <v>7</v>
      </c>
      <c r="J863">
        <v>247.46</v>
      </c>
      <c r="K863">
        <v>56.94</v>
      </c>
      <c r="L863">
        <v>15.25</v>
      </c>
      <c r="M863">
        <v>5</v>
      </c>
      <c r="N863">
        <v>60.26</v>
      </c>
      <c r="O863">
        <v>30753.68</v>
      </c>
      <c r="P863">
        <v>113.39</v>
      </c>
      <c r="Q863">
        <v>453.17</v>
      </c>
      <c r="R863">
        <v>36.03</v>
      </c>
      <c r="S863">
        <v>28.65</v>
      </c>
      <c r="T863">
        <v>2986.79</v>
      </c>
      <c r="U863">
        <v>0.8</v>
      </c>
      <c r="V863">
        <v>0.91</v>
      </c>
      <c r="W863">
        <v>0.09</v>
      </c>
      <c r="X863">
        <v>0.17</v>
      </c>
      <c r="Y863">
        <v>1</v>
      </c>
      <c r="Z863">
        <v>10</v>
      </c>
    </row>
    <row r="864" spans="1:26">
      <c r="A864">
        <v>58</v>
      </c>
      <c r="B864">
        <v>115</v>
      </c>
      <c r="C864" t="s">
        <v>26</v>
      </c>
      <c r="D864">
        <v>8.4406</v>
      </c>
      <c r="E864">
        <v>11.85</v>
      </c>
      <c r="F864">
        <v>8.880000000000001</v>
      </c>
      <c r="G864">
        <v>76.11</v>
      </c>
      <c r="H864">
        <v>1.11</v>
      </c>
      <c r="I864">
        <v>7</v>
      </c>
      <c r="J864">
        <v>247.9</v>
      </c>
      <c r="K864">
        <v>56.94</v>
      </c>
      <c r="L864">
        <v>15.5</v>
      </c>
      <c r="M864">
        <v>5</v>
      </c>
      <c r="N864">
        <v>60.46</v>
      </c>
      <c r="O864">
        <v>30808.68</v>
      </c>
      <c r="P864">
        <v>112.11</v>
      </c>
      <c r="Q864">
        <v>453.18</v>
      </c>
      <c r="R864">
        <v>35.66</v>
      </c>
      <c r="S864">
        <v>28.65</v>
      </c>
      <c r="T864">
        <v>2801.18</v>
      </c>
      <c r="U864">
        <v>0.8</v>
      </c>
      <c r="V864">
        <v>0.92</v>
      </c>
      <c r="W864">
        <v>0.09</v>
      </c>
      <c r="X864">
        <v>0.16</v>
      </c>
      <c r="Y864">
        <v>1</v>
      </c>
      <c r="Z864">
        <v>10</v>
      </c>
    </row>
    <row r="865" spans="1:26">
      <c r="A865">
        <v>59</v>
      </c>
      <c r="B865">
        <v>115</v>
      </c>
      <c r="C865" t="s">
        <v>26</v>
      </c>
      <c r="D865">
        <v>8.454700000000001</v>
      </c>
      <c r="E865">
        <v>11.83</v>
      </c>
      <c r="F865">
        <v>8.859999999999999</v>
      </c>
      <c r="G865">
        <v>75.94</v>
      </c>
      <c r="H865">
        <v>1.13</v>
      </c>
      <c r="I865">
        <v>7</v>
      </c>
      <c r="J865">
        <v>248.35</v>
      </c>
      <c r="K865">
        <v>56.94</v>
      </c>
      <c r="L865">
        <v>15.75</v>
      </c>
      <c r="M865">
        <v>5</v>
      </c>
      <c r="N865">
        <v>60.66</v>
      </c>
      <c r="O865">
        <v>30863.74</v>
      </c>
      <c r="P865">
        <v>110.92</v>
      </c>
      <c r="Q865">
        <v>453.17</v>
      </c>
      <c r="R865">
        <v>35.12</v>
      </c>
      <c r="S865">
        <v>28.65</v>
      </c>
      <c r="T865">
        <v>2527.68</v>
      </c>
      <c r="U865">
        <v>0.82</v>
      </c>
      <c r="V865">
        <v>0.92</v>
      </c>
      <c r="W865">
        <v>0.09</v>
      </c>
      <c r="X865">
        <v>0.14</v>
      </c>
      <c r="Y865">
        <v>1</v>
      </c>
      <c r="Z865">
        <v>10</v>
      </c>
    </row>
    <row r="866" spans="1:26">
      <c r="A866">
        <v>60</v>
      </c>
      <c r="B866">
        <v>115</v>
      </c>
      <c r="C866" t="s">
        <v>26</v>
      </c>
      <c r="D866">
        <v>8.4876</v>
      </c>
      <c r="E866">
        <v>11.78</v>
      </c>
      <c r="F866">
        <v>8.859999999999999</v>
      </c>
      <c r="G866">
        <v>88.58</v>
      </c>
      <c r="H866">
        <v>1.14</v>
      </c>
      <c r="I866">
        <v>6</v>
      </c>
      <c r="J866">
        <v>248.79</v>
      </c>
      <c r="K866">
        <v>56.94</v>
      </c>
      <c r="L866">
        <v>16</v>
      </c>
      <c r="M866">
        <v>4</v>
      </c>
      <c r="N866">
        <v>60.85</v>
      </c>
      <c r="O866">
        <v>30918.88</v>
      </c>
      <c r="P866">
        <v>110.65</v>
      </c>
      <c r="Q866">
        <v>453.18</v>
      </c>
      <c r="R866">
        <v>35.18</v>
      </c>
      <c r="S866">
        <v>28.65</v>
      </c>
      <c r="T866">
        <v>2562.9</v>
      </c>
      <c r="U866">
        <v>0.8100000000000001</v>
      </c>
      <c r="V866">
        <v>0.92</v>
      </c>
      <c r="W866">
        <v>0.09</v>
      </c>
      <c r="X866">
        <v>0.14</v>
      </c>
      <c r="Y866">
        <v>1</v>
      </c>
      <c r="Z866">
        <v>10</v>
      </c>
    </row>
    <row r="867" spans="1:26">
      <c r="A867">
        <v>61</v>
      </c>
      <c r="B867">
        <v>115</v>
      </c>
      <c r="C867" t="s">
        <v>26</v>
      </c>
      <c r="D867">
        <v>8.481199999999999</v>
      </c>
      <c r="E867">
        <v>11.79</v>
      </c>
      <c r="F867">
        <v>8.869999999999999</v>
      </c>
      <c r="G867">
        <v>88.67</v>
      </c>
      <c r="H867">
        <v>1.16</v>
      </c>
      <c r="I867">
        <v>6</v>
      </c>
      <c r="J867">
        <v>249.24</v>
      </c>
      <c r="K867">
        <v>56.94</v>
      </c>
      <c r="L867">
        <v>16.25</v>
      </c>
      <c r="M867">
        <v>4</v>
      </c>
      <c r="N867">
        <v>61.05</v>
      </c>
      <c r="O867">
        <v>30974.09</v>
      </c>
      <c r="P867">
        <v>110.55</v>
      </c>
      <c r="Q867">
        <v>453.17</v>
      </c>
      <c r="R867">
        <v>35.38</v>
      </c>
      <c r="S867">
        <v>28.65</v>
      </c>
      <c r="T867">
        <v>2667.31</v>
      </c>
      <c r="U867">
        <v>0.8100000000000001</v>
      </c>
      <c r="V867">
        <v>0.92</v>
      </c>
      <c r="W867">
        <v>0.09</v>
      </c>
      <c r="X867">
        <v>0.15</v>
      </c>
      <c r="Y867">
        <v>1</v>
      </c>
      <c r="Z867">
        <v>10</v>
      </c>
    </row>
    <row r="868" spans="1:26">
      <c r="A868">
        <v>62</v>
      </c>
      <c r="B868">
        <v>115</v>
      </c>
      <c r="C868" t="s">
        <v>26</v>
      </c>
      <c r="D868">
        <v>8.49</v>
      </c>
      <c r="E868">
        <v>11.78</v>
      </c>
      <c r="F868">
        <v>8.85</v>
      </c>
      <c r="G868">
        <v>88.54000000000001</v>
      </c>
      <c r="H868">
        <v>1.18</v>
      </c>
      <c r="I868">
        <v>6</v>
      </c>
      <c r="J868">
        <v>249.69</v>
      </c>
      <c r="K868">
        <v>56.94</v>
      </c>
      <c r="L868">
        <v>16.5</v>
      </c>
      <c r="M868">
        <v>4</v>
      </c>
      <c r="N868">
        <v>61.25</v>
      </c>
      <c r="O868">
        <v>31029.37</v>
      </c>
      <c r="P868">
        <v>110.16</v>
      </c>
      <c r="Q868">
        <v>453.17</v>
      </c>
      <c r="R868">
        <v>35.01</v>
      </c>
      <c r="S868">
        <v>28.65</v>
      </c>
      <c r="T868">
        <v>2478.23</v>
      </c>
      <c r="U868">
        <v>0.82</v>
      </c>
      <c r="V868">
        <v>0.92</v>
      </c>
      <c r="W868">
        <v>0.09</v>
      </c>
      <c r="X868">
        <v>0.13</v>
      </c>
      <c r="Y868">
        <v>1</v>
      </c>
      <c r="Z868">
        <v>10</v>
      </c>
    </row>
    <row r="869" spans="1:26">
      <c r="A869">
        <v>63</v>
      </c>
      <c r="B869">
        <v>115</v>
      </c>
      <c r="C869" t="s">
        <v>26</v>
      </c>
      <c r="D869">
        <v>8.4854</v>
      </c>
      <c r="E869">
        <v>11.78</v>
      </c>
      <c r="F869">
        <v>8.859999999999999</v>
      </c>
      <c r="G869">
        <v>88.61</v>
      </c>
      <c r="H869">
        <v>1.19</v>
      </c>
      <c r="I869">
        <v>6</v>
      </c>
      <c r="J869">
        <v>250.14</v>
      </c>
      <c r="K869">
        <v>56.94</v>
      </c>
      <c r="L869">
        <v>16.75</v>
      </c>
      <c r="M869">
        <v>4</v>
      </c>
      <c r="N869">
        <v>61.45</v>
      </c>
      <c r="O869">
        <v>31084.72</v>
      </c>
      <c r="P869">
        <v>109.93</v>
      </c>
      <c r="Q869">
        <v>453.2</v>
      </c>
      <c r="R869">
        <v>35.19</v>
      </c>
      <c r="S869">
        <v>28.65</v>
      </c>
      <c r="T869">
        <v>2569.33</v>
      </c>
      <c r="U869">
        <v>0.8100000000000001</v>
      </c>
      <c r="V869">
        <v>0.92</v>
      </c>
      <c r="W869">
        <v>0.09</v>
      </c>
      <c r="X869">
        <v>0.14</v>
      </c>
      <c r="Y869">
        <v>1</v>
      </c>
      <c r="Z869">
        <v>10</v>
      </c>
    </row>
    <row r="870" spans="1:26">
      <c r="A870">
        <v>64</v>
      </c>
      <c r="B870">
        <v>115</v>
      </c>
      <c r="C870" t="s">
        <v>26</v>
      </c>
      <c r="D870">
        <v>8.4842</v>
      </c>
      <c r="E870">
        <v>11.79</v>
      </c>
      <c r="F870">
        <v>8.859999999999999</v>
      </c>
      <c r="G870">
        <v>88.62</v>
      </c>
      <c r="H870">
        <v>1.21</v>
      </c>
      <c r="I870">
        <v>6</v>
      </c>
      <c r="J870">
        <v>250.59</v>
      </c>
      <c r="K870">
        <v>56.94</v>
      </c>
      <c r="L870">
        <v>17</v>
      </c>
      <c r="M870">
        <v>4</v>
      </c>
      <c r="N870">
        <v>61.65</v>
      </c>
      <c r="O870">
        <v>31140.15</v>
      </c>
      <c r="P870">
        <v>109.79</v>
      </c>
      <c r="Q870">
        <v>453.19</v>
      </c>
      <c r="R870">
        <v>35.24</v>
      </c>
      <c r="S870">
        <v>28.65</v>
      </c>
      <c r="T870">
        <v>2595.95</v>
      </c>
      <c r="U870">
        <v>0.8100000000000001</v>
      </c>
      <c r="V870">
        <v>0.92</v>
      </c>
      <c r="W870">
        <v>0.09</v>
      </c>
      <c r="X870">
        <v>0.14</v>
      </c>
      <c r="Y870">
        <v>1</v>
      </c>
      <c r="Z870">
        <v>10</v>
      </c>
    </row>
    <row r="871" spans="1:26">
      <c r="A871">
        <v>65</v>
      </c>
      <c r="B871">
        <v>115</v>
      </c>
      <c r="C871" t="s">
        <v>26</v>
      </c>
      <c r="D871">
        <v>8.479200000000001</v>
      </c>
      <c r="E871">
        <v>11.79</v>
      </c>
      <c r="F871">
        <v>8.869999999999999</v>
      </c>
      <c r="G871">
        <v>88.69</v>
      </c>
      <c r="H871">
        <v>1.22</v>
      </c>
      <c r="I871">
        <v>6</v>
      </c>
      <c r="J871">
        <v>251.04</v>
      </c>
      <c r="K871">
        <v>56.94</v>
      </c>
      <c r="L871">
        <v>17.25</v>
      </c>
      <c r="M871">
        <v>4</v>
      </c>
      <c r="N871">
        <v>61.85</v>
      </c>
      <c r="O871">
        <v>31195.65</v>
      </c>
      <c r="P871">
        <v>109.1</v>
      </c>
      <c r="Q871">
        <v>453.17</v>
      </c>
      <c r="R871">
        <v>35.49</v>
      </c>
      <c r="S871">
        <v>28.65</v>
      </c>
      <c r="T871">
        <v>2720.23</v>
      </c>
      <c r="U871">
        <v>0.8100000000000001</v>
      </c>
      <c r="V871">
        <v>0.92</v>
      </c>
      <c r="W871">
        <v>0.09</v>
      </c>
      <c r="X871">
        <v>0.15</v>
      </c>
      <c r="Y871">
        <v>1</v>
      </c>
      <c r="Z871">
        <v>10</v>
      </c>
    </row>
    <row r="872" spans="1:26">
      <c r="A872">
        <v>66</v>
      </c>
      <c r="B872">
        <v>115</v>
      </c>
      <c r="C872" t="s">
        <v>26</v>
      </c>
      <c r="D872">
        <v>8.485799999999999</v>
      </c>
      <c r="E872">
        <v>11.78</v>
      </c>
      <c r="F872">
        <v>8.859999999999999</v>
      </c>
      <c r="G872">
        <v>88.59999999999999</v>
      </c>
      <c r="H872">
        <v>1.24</v>
      </c>
      <c r="I872">
        <v>6</v>
      </c>
      <c r="J872">
        <v>251.49</v>
      </c>
      <c r="K872">
        <v>56.94</v>
      </c>
      <c r="L872">
        <v>17.5</v>
      </c>
      <c r="M872">
        <v>4</v>
      </c>
      <c r="N872">
        <v>62.05</v>
      </c>
      <c r="O872">
        <v>31251.22</v>
      </c>
      <c r="P872">
        <v>108.61</v>
      </c>
      <c r="Q872">
        <v>453.18</v>
      </c>
      <c r="R872">
        <v>35.15</v>
      </c>
      <c r="S872">
        <v>28.65</v>
      </c>
      <c r="T872">
        <v>2550.39</v>
      </c>
      <c r="U872">
        <v>0.82</v>
      </c>
      <c r="V872">
        <v>0.92</v>
      </c>
      <c r="W872">
        <v>0.09</v>
      </c>
      <c r="X872">
        <v>0.14</v>
      </c>
      <c r="Y872">
        <v>1</v>
      </c>
      <c r="Z872">
        <v>10</v>
      </c>
    </row>
    <row r="873" spans="1:26">
      <c r="A873">
        <v>67</v>
      </c>
      <c r="B873">
        <v>115</v>
      </c>
      <c r="C873" t="s">
        <v>26</v>
      </c>
      <c r="D873">
        <v>8.4962</v>
      </c>
      <c r="E873">
        <v>11.77</v>
      </c>
      <c r="F873">
        <v>8.85</v>
      </c>
      <c r="G873">
        <v>88.45999999999999</v>
      </c>
      <c r="H873">
        <v>1.25</v>
      </c>
      <c r="I873">
        <v>6</v>
      </c>
      <c r="J873">
        <v>251.94</v>
      </c>
      <c r="K873">
        <v>56.94</v>
      </c>
      <c r="L873">
        <v>17.75</v>
      </c>
      <c r="M873">
        <v>4</v>
      </c>
      <c r="N873">
        <v>62.25</v>
      </c>
      <c r="O873">
        <v>31306.86</v>
      </c>
      <c r="P873">
        <v>107.44</v>
      </c>
      <c r="Q873">
        <v>453.17</v>
      </c>
      <c r="R873">
        <v>34.59</v>
      </c>
      <c r="S873">
        <v>28.65</v>
      </c>
      <c r="T873">
        <v>2268.73</v>
      </c>
      <c r="U873">
        <v>0.83</v>
      </c>
      <c r="V873">
        <v>0.92</v>
      </c>
      <c r="W873">
        <v>0.09</v>
      </c>
      <c r="X873">
        <v>0.13</v>
      </c>
      <c r="Y873">
        <v>1</v>
      </c>
      <c r="Z873">
        <v>10</v>
      </c>
    </row>
    <row r="874" spans="1:26">
      <c r="A874">
        <v>68</v>
      </c>
      <c r="B874">
        <v>115</v>
      </c>
      <c r="C874" t="s">
        <v>26</v>
      </c>
      <c r="D874">
        <v>8.5046</v>
      </c>
      <c r="E874">
        <v>11.76</v>
      </c>
      <c r="F874">
        <v>8.83</v>
      </c>
      <c r="G874">
        <v>88.34</v>
      </c>
      <c r="H874">
        <v>1.27</v>
      </c>
      <c r="I874">
        <v>6</v>
      </c>
      <c r="J874">
        <v>252.39</v>
      </c>
      <c r="K874">
        <v>56.94</v>
      </c>
      <c r="L874">
        <v>18</v>
      </c>
      <c r="M874">
        <v>3</v>
      </c>
      <c r="N874">
        <v>62.45</v>
      </c>
      <c r="O874">
        <v>31362.58</v>
      </c>
      <c r="P874">
        <v>106.52</v>
      </c>
      <c r="Q874">
        <v>453.17</v>
      </c>
      <c r="R874">
        <v>34.27</v>
      </c>
      <c r="S874">
        <v>28.65</v>
      </c>
      <c r="T874">
        <v>2108.59</v>
      </c>
      <c r="U874">
        <v>0.84</v>
      </c>
      <c r="V874">
        <v>0.92</v>
      </c>
      <c r="W874">
        <v>0.09</v>
      </c>
      <c r="X874">
        <v>0.11</v>
      </c>
      <c r="Y874">
        <v>1</v>
      </c>
      <c r="Z874">
        <v>10</v>
      </c>
    </row>
    <row r="875" spans="1:26">
      <c r="A875">
        <v>69</v>
      </c>
      <c r="B875">
        <v>115</v>
      </c>
      <c r="C875" t="s">
        <v>26</v>
      </c>
      <c r="D875">
        <v>8.484</v>
      </c>
      <c r="E875">
        <v>11.79</v>
      </c>
      <c r="F875">
        <v>8.859999999999999</v>
      </c>
      <c r="G875">
        <v>88.63</v>
      </c>
      <c r="H875">
        <v>1.28</v>
      </c>
      <c r="I875">
        <v>6</v>
      </c>
      <c r="J875">
        <v>252.84</v>
      </c>
      <c r="K875">
        <v>56.94</v>
      </c>
      <c r="L875">
        <v>18.25</v>
      </c>
      <c r="M875">
        <v>3</v>
      </c>
      <c r="N875">
        <v>62.65</v>
      </c>
      <c r="O875">
        <v>31418.38</v>
      </c>
      <c r="P875">
        <v>105.95</v>
      </c>
      <c r="Q875">
        <v>453.18</v>
      </c>
      <c r="R875">
        <v>35.27</v>
      </c>
      <c r="S875">
        <v>28.65</v>
      </c>
      <c r="T875">
        <v>2612.22</v>
      </c>
      <c r="U875">
        <v>0.8100000000000001</v>
      </c>
      <c r="V875">
        <v>0.92</v>
      </c>
      <c r="W875">
        <v>0.09</v>
      </c>
      <c r="X875">
        <v>0.14</v>
      </c>
      <c r="Y875">
        <v>1</v>
      </c>
      <c r="Z875">
        <v>10</v>
      </c>
    </row>
    <row r="876" spans="1:26">
      <c r="A876">
        <v>70</v>
      </c>
      <c r="B876">
        <v>115</v>
      </c>
      <c r="C876" t="s">
        <v>26</v>
      </c>
      <c r="D876">
        <v>8.472200000000001</v>
      </c>
      <c r="E876">
        <v>11.8</v>
      </c>
      <c r="F876">
        <v>8.880000000000001</v>
      </c>
      <c r="G876">
        <v>88.79000000000001</v>
      </c>
      <c r="H876">
        <v>1.3</v>
      </c>
      <c r="I876">
        <v>6</v>
      </c>
      <c r="J876">
        <v>253.3</v>
      </c>
      <c r="K876">
        <v>56.94</v>
      </c>
      <c r="L876">
        <v>18.5</v>
      </c>
      <c r="M876">
        <v>3</v>
      </c>
      <c r="N876">
        <v>62.86</v>
      </c>
      <c r="O876">
        <v>31474.25</v>
      </c>
      <c r="P876">
        <v>105.6</v>
      </c>
      <c r="Q876">
        <v>453.17</v>
      </c>
      <c r="R876">
        <v>35.81</v>
      </c>
      <c r="S876">
        <v>28.65</v>
      </c>
      <c r="T876">
        <v>2879.23</v>
      </c>
      <c r="U876">
        <v>0.8</v>
      </c>
      <c r="V876">
        <v>0.92</v>
      </c>
      <c r="W876">
        <v>0.09</v>
      </c>
      <c r="X876">
        <v>0.16</v>
      </c>
      <c r="Y876">
        <v>1</v>
      </c>
      <c r="Z876">
        <v>10</v>
      </c>
    </row>
    <row r="877" spans="1:26">
      <c r="A877">
        <v>71</v>
      </c>
      <c r="B877">
        <v>115</v>
      </c>
      <c r="C877" t="s">
        <v>26</v>
      </c>
      <c r="D877">
        <v>8.4748</v>
      </c>
      <c r="E877">
        <v>11.8</v>
      </c>
      <c r="F877">
        <v>8.880000000000001</v>
      </c>
      <c r="G877">
        <v>88.76000000000001</v>
      </c>
      <c r="H877">
        <v>1.31</v>
      </c>
      <c r="I877">
        <v>6</v>
      </c>
      <c r="J877">
        <v>253.75</v>
      </c>
      <c r="K877">
        <v>56.94</v>
      </c>
      <c r="L877">
        <v>18.75</v>
      </c>
      <c r="M877">
        <v>1</v>
      </c>
      <c r="N877">
        <v>63.06</v>
      </c>
      <c r="O877">
        <v>31530.19</v>
      </c>
      <c r="P877">
        <v>105.07</v>
      </c>
      <c r="Q877">
        <v>453.17</v>
      </c>
      <c r="R877">
        <v>35.54</v>
      </c>
      <c r="S877">
        <v>28.65</v>
      </c>
      <c r="T877">
        <v>2746.07</v>
      </c>
      <c r="U877">
        <v>0.8100000000000001</v>
      </c>
      <c r="V877">
        <v>0.92</v>
      </c>
      <c r="W877">
        <v>0.1</v>
      </c>
      <c r="X877">
        <v>0.16</v>
      </c>
      <c r="Y877">
        <v>1</v>
      </c>
      <c r="Z877">
        <v>10</v>
      </c>
    </row>
    <row r="878" spans="1:26">
      <c r="A878">
        <v>72</v>
      </c>
      <c r="B878">
        <v>115</v>
      </c>
      <c r="C878" t="s">
        <v>26</v>
      </c>
      <c r="D878">
        <v>8.532999999999999</v>
      </c>
      <c r="E878">
        <v>11.72</v>
      </c>
      <c r="F878">
        <v>8.84</v>
      </c>
      <c r="G878">
        <v>106.07</v>
      </c>
      <c r="H878">
        <v>1.33</v>
      </c>
      <c r="I878">
        <v>5</v>
      </c>
      <c r="J878">
        <v>254.21</v>
      </c>
      <c r="K878">
        <v>56.94</v>
      </c>
      <c r="L878">
        <v>19</v>
      </c>
      <c r="M878">
        <v>0</v>
      </c>
      <c r="N878">
        <v>63.26</v>
      </c>
      <c r="O878">
        <v>31586.21</v>
      </c>
      <c r="P878">
        <v>104.61</v>
      </c>
      <c r="Q878">
        <v>453.17</v>
      </c>
      <c r="R878">
        <v>34.34</v>
      </c>
      <c r="S878">
        <v>28.65</v>
      </c>
      <c r="T878">
        <v>2151.93</v>
      </c>
      <c r="U878">
        <v>0.83</v>
      </c>
      <c r="V878">
        <v>0.92</v>
      </c>
      <c r="W878">
        <v>0.09</v>
      </c>
      <c r="X878">
        <v>0.12</v>
      </c>
      <c r="Y878">
        <v>1</v>
      </c>
      <c r="Z878">
        <v>10</v>
      </c>
    </row>
    <row r="879" spans="1:26">
      <c r="A879">
        <v>0</v>
      </c>
      <c r="B879">
        <v>35</v>
      </c>
      <c r="C879" t="s">
        <v>26</v>
      </c>
      <c r="D879">
        <v>7.5667</v>
      </c>
      <c r="E879">
        <v>13.22</v>
      </c>
      <c r="F879">
        <v>10.34</v>
      </c>
      <c r="G879">
        <v>10.89</v>
      </c>
      <c r="H879">
        <v>0.22</v>
      </c>
      <c r="I879">
        <v>57</v>
      </c>
      <c r="J879">
        <v>80.84</v>
      </c>
      <c r="K879">
        <v>35.1</v>
      </c>
      <c r="L879">
        <v>1</v>
      </c>
      <c r="M879">
        <v>55</v>
      </c>
      <c r="N879">
        <v>9.74</v>
      </c>
      <c r="O879">
        <v>10204.21</v>
      </c>
      <c r="P879">
        <v>76.83</v>
      </c>
      <c r="Q879">
        <v>453.28</v>
      </c>
      <c r="R879">
        <v>83.45</v>
      </c>
      <c r="S879">
        <v>28.65</v>
      </c>
      <c r="T879">
        <v>26447.31</v>
      </c>
      <c r="U879">
        <v>0.34</v>
      </c>
      <c r="V879">
        <v>0.79</v>
      </c>
      <c r="W879">
        <v>0.17</v>
      </c>
      <c r="X879">
        <v>1.62</v>
      </c>
      <c r="Y879">
        <v>1</v>
      </c>
      <c r="Z879">
        <v>10</v>
      </c>
    </row>
    <row r="880" spans="1:26">
      <c r="A880">
        <v>1</v>
      </c>
      <c r="B880">
        <v>35</v>
      </c>
      <c r="C880" t="s">
        <v>26</v>
      </c>
      <c r="D880">
        <v>7.9642</v>
      </c>
      <c r="E880">
        <v>12.56</v>
      </c>
      <c r="F880">
        <v>9.92</v>
      </c>
      <c r="G880">
        <v>13.85</v>
      </c>
      <c r="H880">
        <v>0.27</v>
      </c>
      <c r="I880">
        <v>43</v>
      </c>
      <c r="J880">
        <v>81.14</v>
      </c>
      <c r="K880">
        <v>35.1</v>
      </c>
      <c r="L880">
        <v>1.25</v>
      </c>
      <c r="M880">
        <v>41</v>
      </c>
      <c r="N880">
        <v>9.789999999999999</v>
      </c>
      <c r="O880">
        <v>10241.25</v>
      </c>
      <c r="P880">
        <v>72.45</v>
      </c>
      <c r="Q880">
        <v>453.27</v>
      </c>
      <c r="R880">
        <v>69.87</v>
      </c>
      <c r="S880">
        <v>28.65</v>
      </c>
      <c r="T880">
        <v>19725.58</v>
      </c>
      <c r="U880">
        <v>0.41</v>
      </c>
      <c r="V880">
        <v>0.82</v>
      </c>
      <c r="W880">
        <v>0.15</v>
      </c>
      <c r="X880">
        <v>1.2</v>
      </c>
      <c r="Y880">
        <v>1</v>
      </c>
      <c r="Z880">
        <v>10</v>
      </c>
    </row>
    <row r="881" spans="1:26">
      <c r="A881">
        <v>2</v>
      </c>
      <c r="B881">
        <v>35</v>
      </c>
      <c r="C881" t="s">
        <v>26</v>
      </c>
      <c r="D881">
        <v>8.2113</v>
      </c>
      <c r="E881">
        <v>12.18</v>
      </c>
      <c r="F881">
        <v>9.68</v>
      </c>
      <c r="G881">
        <v>16.6</v>
      </c>
      <c r="H881">
        <v>0.32</v>
      </c>
      <c r="I881">
        <v>35</v>
      </c>
      <c r="J881">
        <v>81.44</v>
      </c>
      <c r="K881">
        <v>35.1</v>
      </c>
      <c r="L881">
        <v>1.5</v>
      </c>
      <c r="M881">
        <v>33</v>
      </c>
      <c r="N881">
        <v>9.84</v>
      </c>
      <c r="O881">
        <v>10278.32</v>
      </c>
      <c r="P881">
        <v>69.48</v>
      </c>
      <c r="Q881">
        <v>453.24</v>
      </c>
      <c r="R881">
        <v>61.9</v>
      </c>
      <c r="S881">
        <v>28.65</v>
      </c>
      <c r="T881">
        <v>15781.32</v>
      </c>
      <c r="U881">
        <v>0.46</v>
      </c>
      <c r="V881">
        <v>0.84</v>
      </c>
      <c r="W881">
        <v>0.14</v>
      </c>
      <c r="X881">
        <v>0.96</v>
      </c>
      <c r="Y881">
        <v>1</v>
      </c>
      <c r="Z881">
        <v>10</v>
      </c>
    </row>
    <row r="882" spans="1:26">
      <c r="A882">
        <v>3</v>
      </c>
      <c r="B882">
        <v>35</v>
      </c>
      <c r="C882" t="s">
        <v>26</v>
      </c>
      <c r="D882">
        <v>8.5052</v>
      </c>
      <c r="E882">
        <v>11.76</v>
      </c>
      <c r="F882">
        <v>9.380000000000001</v>
      </c>
      <c r="G882">
        <v>20.11</v>
      </c>
      <c r="H882">
        <v>0.38</v>
      </c>
      <c r="I882">
        <v>28</v>
      </c>
      <c r="J882">
        <v>81.73999999999999</v>
      </c>
      <c r="K882">
        <v>35.1</v>
      </c>
      <c r="L882">
        <v>1.75</v>
      </c>
      <c r="M882">
        <v>26</v>
      </c>
      <c r="N882">
        <v>9.890000000000001</v>
      </c>
      <c r="O882">
        <v>10315.41</v>
      </c>
      <c r="P882">
        <v>65.77</v>
      </c>
      <c r="Q882">
        <v>453.23</v>
      </c>
      <c r="R882">
        <v>51.79</v>
      </c>
      <c r="S882">
        <v>28.65</v>
      </c>
      <c r="T882">
        <v>10761.58</v>
      </c>
      <c r="U882">
        <v>0.55</v>
      </c>
      <c r="V882">
        <v>0.87</v>
      </c>
      <c r="W882">
        <v>0.13</v>
      </c>
      <c r="X882">
        <v>0.66</v>
      </c>
      <c r="Y882">
        <v>1</v>
      </c>
      <c r="Z882">
        <v>10</v>
      </c>
    </row>
    <row r="883" spans="1:26">
      <c r="A883">
        <v>4</v>
      </c>
      <c r="B883">
        <v>35</v>
      </c>
      <c r="C883" t="s">
        <v>26</v>
      </c>
      <c r="D883">
        <v>8.4573</v>
      </c>
      <c r="E883">
        <v>11.82</v>
      </c>
      <c r="F883">
        <v>9.5</v>
      </c>
      <c r="G883">
        <v>22.8</v>
      </c>
      <c r="H883">
        <v>0.43</v>
      </c>
      <c r="I883">
        <v>25</v>
      </c>
      <c r="J883">
        <v>82.04000000000001</v>
      </c>
      <c r="K883">
        <v>35.1</v>
      </c>
      <c r="L883">
        <v>2</v>
      </c>
      <c r="M883">
        <v>23</v>
      </c>
      <c r="N883">
        <v>9.94</v>
      </c>
      <c r="O883">
        <v>10352.53</v>
      </c>
      <c r="P883">
        <v>65.48999999999999</v>
      </c>
      <c r="Q883">
        <v>453.23</v>
      </c>
      <c r="R883">
        <v>56.37</v>
      </c>
      <c r="S883">
        <v>28.65</v>
      </c>
      <c r="T883">
        <v>13066.74</v>
      </c>
      <c r="U883">
        <v>0.51</v>
      </c>
      <c r="V883">
        <v>0.86</v>
      </c>
      <c r="W883">
        <v>0.12</v>
      </c>
      <c r="X883">
        <v>0.78</v>
      </c>
      <c r="Y883">
        <v>1</v>
      </c>
      <c r="Z883">
        <v>10</v>
      </c>
    </row>
    <row r="884" spans="1:26">
      <c r="A884">
        <v>5</v>
      </c>
      <c r="B884">
        <v>35</v>
      </c>
      <c r="C884" t="s">
        <v>26</v>
      </c>
      <c r="D884">
        <v>8.6541</v>
      </c>
      <c r="E884">
        <v>11.56</v>
      </c>
      <c r="F884">
        <v>9.300000000000001</v>
      </c>
      <c r="G884">
        <v>26.58</v>
      </c>
      <c r="H884">
        <v>0.48</v>
      </c>
      <c r="I884">
        <v>21</v>
      </c>
      <c r="J884">
        <v>82.34</v>
      </c>
      <c r="K884">
        <v>35.1</v>
      </c>
      <c r="L884">
        <v>2.25</v>
      </c>
      <c r="M884">
        <v>19</v>
      </c>
      <c r="N884">
        <v>9.99</v>
      </c>
      <c r="O884">
        <v>10389.66</v>
      </c>
      <c r="P884">
        <v>62.51</v>
      </c>
      <c r="Q884">
        <v>453.2</v>
      </c>
      <c r="R884">
        <v>49.55</v>
      </c>
      <c r="S884">
        <v>28.65</v>
      </c>
      <c r="T884">
        <v>9675.959999999999</v>
      </c>
      <c r="U884">
        <v>0.58</v>
      </c>
      <c r="V884">
        <v>0.87</v>
      </c>
      <c r="W884">
        <v>0.11</v>
      </c>
      <c r="X884">
        <v>0.58</v>
      </c>
      <c r="Y884">
        <v>1</v>
      </c>
      <c r="Z884">
        <v>10</v>
      </c>
    </row>
    <row r="885" spans="1:26">
      <c r="A885">
        <v>6</v>
      </c>
      <c r="B885">
        <v>35</v>
      </c>
      <c r="C885" t="s">
        <v>26</v>
      </c>
      <c r="D885">
        <v>8.7247</v>
      </c>
      <c r="E885">
        <v>11.46</v>
      </c>
      <c r="F885">
        <v>9.24</v>
      </c>
      <c r="G885">
        <v>29.19</v>
      </c>
      <c r="H885">
        <v>0.53</v>
      </c>
      <c r="I885">
        <v>19</v>
      </c>
      <c r="J885">
        <v>82.65000000000001</v>
      </c>
      <c r="K885">
        <v>35.1</v>
      </c>
      <c r="L885">
        <v>2.5</v>
      </c>
      <c r="M885">
        <v>17</v>
      </c>
      <c r="N885">
        <v>10.04</v>
      </c>
      <c r="O885">
        <v>10426.82</v>
      </c>
      <c r="P885">
        <v>60.86</v>
      </c>
      <c r="Q885">
        <v>453.19</v>
      </c>
      <c r="R885">
        <v>47.67</v>
      </c>
      <c r="S885">
        <v>28.65</v>
      </c>
      <c r="T885">
        <v>8745.27</v>
      </c>
      <c r="U885">
        <v>0.6</v>
      </c>
      <c r="V885">
        <v>0.88</v>
      </c>
      <c r="W885">
        <v>0.11</v>
      </c>
      <c r="X885">
        <v>0.52</v>
      </c>
      <c r="Y885">
        <v>1</v>
      </c>
      <c r="Z885">
        <v>10</v>
      </c>
    </row>
    <row r="886" spans="1:26">
      <c r="A886">
        <v>7</v>
      </c>
      <c r="B886">
        <v>35</v>
      </c>
      <c r="C886" t="s">
        <v>26</v>
      </c>
      <c r="D886">
        <v>8.7987</v>
      </c>
      <c r="E886">
        <v>11.37</v>
      </c>
      <c r="F886">
        <v>9.18</v>
      </c>
      <c r="G886">
        <v>32.4</v>
      </c>
      <c r="H886">
        <v>0.58</v>
      </c>
      <c r="I886">
        <v>17</v>
      </c>
      <c r="J886">
        <v>82.95</v>
      </c>
      <c r="K886">
        <v>35.1</v>
      </c>
      <c r="L886">
        <v>2.75</v>
      </c>
      <c r="M886">
        <v>14</v>
      </c>
      <c r="N886">
        <v>10.1</v>
      </c>
      <c r="O886">
        <v>10463.99</v>
      </c>
      <c r="P886">
        <v>58.61</v>
      </c>
      <c r="Q886">
        <v>453.21</v>
      </c>
      <c r="R886">
        <v>45.58</v>
      </c>
      <c r="S886">
        <v>28.65</v>
      </c>
      <c r="T886">
        <v>7709.47</v>
      </c>
      <c r="U886">
        <v>0.63</v>
      </c>
      <c r="V886">
        <v>0.89</v>
      </c>
      <c r="W886">
        <v>0.11</v>
      </c>
      <c r="X886">
        <v>0.46</v>
      </c>
      <c r="Y886">
        <v>1</v>
      </c>
      <c r="Z886">
        <v>10</v>
      </c>
    </row>
    <row r="887" spans="1:26">
      <c r="A887">
        <v>8</v>
      </c>
      <c r="B887">
        <v>35</v>
      </c>
      <c r="C887" t="s">
        <v>26</v>
      </c>
      <c r="D887">
        <v>8.8744</v>
      </c>
      <c r="E887">
        <v>11.27</v>
      </c>
      <c r="F887">
        <v>9.119999999999999</v>
      </c>
      <c r="G887">
        <v>36.47</v>
      </c>
      <c r="H887">
        <v>0.63</v>
      </c>
      <c r="I887">
        <v>15</v>
      </c>
      <c r="J887">
        <v>83.25</v>
      </c>
      <c r="K887">
        <v>35.1</v>
      </c>
      <c r="L887">
        <v>3</v>
      </c>
      <c r="M887">
        <v>8</v>
      </c>
      <c r="N887">
        <v>10.15</v>
      </c>
      <c r="O887">
        <v>10501.19</v>
      </c>
      <c r="P887">
        <v>56.9</v>
      </c>
      <c r="Q887">
        <v>453.21</v>
      </c>
      <c r="R887">
        <v>43.34</v>
      </c>
      <c r="S887">
        <v>28.65</v>
      </c>
      <c r="T887">
        <v>6601.27</v>
      </c>
      <c r="U887">
        <v>0.66</v>
      </c>
      <c r="V887">
        <v>0.89</v>
      </c>
      <c r="W887">
        <v>0.11</v>
      </c>
      <c r="X887">
        <v>0.4</v>
      </c>
      <c r="Y887">
        <v>1</v>
      </c>
      <c r="Z887">
        <v>10</v>
      </c>
    </row>
    <row r="888" spans="1:26">
      <c r="A888">
        <v>9</v>
      </c>
      <c r="B888">
        <v>35</v>
      </c>
      <c r="C888" t="s">
        <v>26</v>
      </c>
      <c r="D888">
        <v>8.9237</v>
      </c>
      <c r="E888">
        <v>11.21</v>
      </c>
      <c r="F888">
        <v>9.07</v>
      </c>
      <c r="G888">
        <v>38.88</v>
      </c>
      <c r="H888">
        <v>0.68</v>
      </c>
      <c r="I888">
        <v>14</v>
      </c>
      <c r="J888">
        <v>83.55</v>
      </c>
      <c r="K888">
        <v>35.1</v>
      </c>
      <c r="L888">
        <v>3.25</v>
      </c>
      <c r="M888">
        <v>1</v>
      </c>
      <c r="N888">
        <v>10.2</v>
      </c>
      <c r="O888">
        <v>10538.42</v>
      </c>
      <c r="P888">
        <v>55.72</v>
      </c>
      <c r="Q888">
        <v>453.26</v>
      </c>
      <c r="R888">
        <v>41.55</v>
      </c>
      <c r="S888">
        <v>28.65</v>
      </c>
      <c r="T888">
        <v>5710.11</v>
      </c>
      <c r="U888">
        <v>0.6899999999999999</v>
      </c>
      <c r="V888">
        <v>0.9</v>
      </c>
      <c r="W888">
        <v>0.12</v>
      </c>
      <c r="X888">
        <v>0.35</v>
      </c>
      <c r="Y888">
        <v>1</v>
      </c>
      <c r="Z888">
        <v>10</v>
      </c>
    </row>
    <row r="889" spans="1:26">
      <c r="A889">
        <v>10</v>
      </c>
      <c r="B889">
        <v>35</v>
      </c>
      <c r="C889" t="s">
        <v>26</v>
      </c>
      <c r="D889">
        <v>8.9217</v>
      </c>
      <c r="E889">
        <v>11.21</v>
      </c>
      <c r="F889">
        <v>9.08</v>
      </c>
      <c r="G889">
        <v>38.9</v>
      </c>
      <c r="H889">
        <v>0.73</v>
      </c>
      <c r="I889">
        <v>14</v>
      </c>
      <c r="J889">
        <v>83.84999999999999</v>
      </c>
      <c r="K889">
        <v>35.1</v>
      </c>
      <c r="L889">
        <v>3.5</v>
      </c>
      <c r="M889">
        <v>0</v>
      </c>
      <c r="N889">
        <v>10.25</v>
      </c>
      <c r="O889">
        <v>10575.66</v>
      </c>
      <c r="P889">
        <v>55.88</v>
      </c>
      <c r="Q889">
        <v>453.28</v>
      </c>
      <c r="R889">
        <v>41.58</v>
      </c>
      <c r="S889">
        <v>28.65</v>
      </c>
      <c r="T889">
        <v>5726.65</v>
      </c>
      <c r="U889">
        <v>0.6899999999999999</v>
      </c>
      <c r="V889">
        <v>0.9</v>
      </c>
      <c r="W889">
        <v>0.12</v>
      </c>
      <c r="X889">
        <v>0.35</v>
      </c>
      <c r="Y889">
        <v>1</v>
      </c>
      <c r="Z889">
        <v>10</v>
      </c>
    </row>
    <row r="890" spans="1:26">
      <c r="A890">
        <v>0</v>
      </c>
      <c r="B890">
        <v>50</v>
      </c>
      <c r="C890" t="s">
        <v>26</v>
      </c>
      <c r="D890">
        <v>6.9069</v>
      </c>
      <c r="E890">
        <v>14.48</v>
      </c>
      <c r="F890">
        <v>10.82</v>
      </c>
      <c r="G890">
        <v>8.890000000000001</v>
      </c>
      <c r="H890">
        <v>0.16</v>
      </c>
      <c r="I890">
        <v>73</v>
      </c>
      <c r="J890">
        <v>107.41</v>
      </c>
      <c r="K890">
        <v>41.65</v>
      </c>
      <c r="L890">
        <v>1</v>
      </c>
      <c r="M890">
        <v>71</v>
      </c>
      <c r="N890">
        <v>14.77</v>
      </c>
      <c r="O890">
        <v>13481.73</v>
      </c>
      <c r="P890">
        <v>99.59</v>
      </c>
      <c r="Q890">
        <v>453.28</v>
      </c>
      <c r="R890">
        <v>99.06</v>
      </c>
      <c r="S890">
        <v>28.65</v>
      </c>
      <c r="T890">
        <v>34171.53</v>
      </c>
      <c r="U890">
        <v>0.29</v>
      </c>
      <c r="V890">
        <v>0.75</v>
      </c>
      <c r="W890">
        <v>0.2</v>
      </c>
      <c r="X890">
        <v>2.1</v>
      </c>
      <c r="Y890">
        <v>1</v>
      </c>
      <c r="Z890">
        <v>10</v>
      </c>
    </row>
    <row r="891" spans="1:26">
      <c r="A891">
        <v>1</v>
      </c>
      <c r="B891">
        <v>50</v>
      </c>
      <c r="C891" t="s">
        <v>26</v>
      </c>
      <c r="D891">
        <v>7.3893</v>
      </c>
      <c r="E891">
        <v>13.53</v>
      </c>
      <c r="F891">
        <v>10.27</v>
      </c>
      <c r="G891">
        <v>11.21</v>
      </c>
      <c r="H891">
        <v>0.2</v>
      </c>
      <c r="I891">
        <v>55</v>
      </c>
      <c r="J891">
        <v>107.73</v>
      </c>
      <c r="K891">
        <v>41.65</v>
      </c>
      <c r="L891">
        <v>1.25</v>
      </c>
      <c r="M891">
        <v>53</v>
      </c>
      <c r="N891">
        <v>14.83</v>
      </c>
      <c r="O891">
        <v>13520.81</v>
      </c>
      <c r="P891">
        <v>93.62</v>
      </c>
      <c r="Q891">
        <v>453.21</v>
      </c>
      <c r="R891">
        <v>81.25</v>
      </c>
      <c r="S891">
        <v>28.65</v>
      </c>
      <c r="T891">
        <v>25355.7</v>
      </c>
      <c r="U891">
        <v>0.35</v>
      </c>
      <c r="V891">
        <v>0.79</v>
      </c>
      <c r="W891">
        <v>0.17</v>
      </c>
      <c r="X891">
        <v>1.55</v>
      </c>
      <c r="Y891">
        <v>1</v>
      </c>
      <c r="Z891">
        <v>10</v>
      </c>
    </row>
    <row r="892" spans="1:26">
      <c r="A892">
        <v>2</v>
      </c>
      <c r="B892">
        <v>50</v>
      </c>
      <c r="C892" t="s">
        <v>26</v>
      </c>
      <c r="D892">
        <v>7.7096</v>
      </c>
      <c r="E892">
        <v>12.97</v>
      </c>
      <c r="F892">
        <v>9.960000000000001</v>
      </c>
      <c r="G892">
        <v>13.58</v>
      </c>
      <c r="H892">
        <v>0.24</v>
      </c>
      <c r="I892">
        <v>44</v>
      </c>
      <c r="J892">
        <v>108.05</v>
      </c>
      <c r="K892">
        <v>41.65</v>
      </c>
      <c r="L892">
        <v>1.5</v>
      </c>
      <c r="M892">
        <v>42</v>
      </c>
      <c r="N892">
        <v>14.9</v>
      </c>
      <c r="O892">
        <v>13559.91</v>
      </c>
      <c r="P892">
        <v>89.77</v>
      </c>
      <c r="Q892">
        <v>453.24</v>
      </c>
      <c r="R892">
        <v>70.90000000000001</v>
      </c>
      <c r="S892">
        <v>28.65</v>
      </c>
      <c r="T892">
        <v>20237.48</v>
      </c>
      <c r="U892">
        <v>0.4</v>
      </c>
      <c r="V892">
        <v>0.82</v>
      </c>
      <c r="W892">
        <v>0.15</v>
      </c>
      <c r="X892">
        <v>1.24</v>
      </c>
      <c r="Y892">
        <v>1</v>
      </c>
      <c r="Z892">
        <v>10</v>
      </c>
    </row>
    <row r="893" spans="1:26">
      <c r="A893">
        <v>3</v>
      </c>
      <c r="B893">
        <v>50</v>
      </c>
      <c r="C893" t="s">
        <v>26</v>
      </c>
      <c r="D893">
        <v>7.9309</v>
      </c>
      <c r="E893">
        <v>12.61</v>
      </c>
      <c r="F893">
        <v>9.75</v>
      </c>
      <c r="G893">
        <v>15.81</v>
      </c>
      <c r="H893">
        <v>0.28</v>
      </c>
      <c r="I893">
        <v>37</v>
      </c>
      <c r="J893">
        <v>108.37</v>
      </c>
      <c r="K893">
        <v>41.65</v>
      </c>
      <c r="L893">
        <v>1.75</v>
      </c>
      <c r="M893">
        <v>35</v>
      </c>
      <c r="N893">
        <v>14.97</v>
      </c>
      <c r="O893">
        <v>13599.17</v>
      </c>
      <c r="P893">
        <v>87.01000000000001</v>
      </c>
      <c r="Q893">
        <v>453.23</v>
      </c>
      <c r="R893">
        <v>64.01000000000001</v>
      </c>
      <c r="S893">
        <v>28.65</v>
      </c>
      <c r="T893">
        <v>16825.39</v>
      </c>
      <c r="U893">
        <v>0.45</v>
      </c>
      <c r="V893">
        <v>0.83</v>
      </c>
      <c r="W893">
        <v>0.14</v>
      </c>
      <c r="X893">
        <v>1.03</v>
      </c>
      <c r="Y893">
        <v>1</v>
      </c>
      <c r="Z893">
        <v>10</v>
      </c>
    </row>
    <row r="894" spans="1:26">
      <c r="A894">
        <v>4</v>
      </c>
      <c r="B894">
        <v>50</v>
      </c>
      <c r="C894" t="s">
        <v>26</v>
      </c>
      <c r="D894">
        <v>8.108499999999999</v>
      </c>
      <c r="E894">
        <v>12.33</v>
      </c>
      <c r="F894">
        <v>9.59</v>
      </c>
      <c r="G894">
        <v>17.97</v>
      </c>
      <c r="H894">
        <v>0.32</v>
      </c>
      <c r="I894">
        <v>32</v>
      </c>
      <c r="J894">
        <v>108.68</v>
      </c>
      <c r="K894">
        <v>41.65</v>
      </c>
      <c r="L894">
        <v>2</v>
      </c>
      <c r="M894">
        <v>30</v>
      </c>
      <c r="N894">
        <v>15.03</v>
      </c>
      <c r="O894">
        <v>13638.32</v>
      </c>
      <c r="P894">
        <v>84.48</v>
      </c>
      <c r="Q894">
        <v>453.2</v>
      </c>
      <c r="R894">
        <v>58.73</v>
      </c>
      <c r="S894">
        <v>28.65</v>
      </c>
      <c r="T894">
        <v>14210.01</v>
      </c>
      <c r="U894">
        <v>0.49</v>
      </c>
      <c r="V894">
        <v>0.85</v>
      </c>
      <c r="W894">
        <v>0.13</v>
      </c>
      <c r="X894">
        <v>0.86</v>
      </c>
      <c r="Y894">
        <v>1</v>
      </c>
      <c r="Z894">
        <v>10</v>
      </c>
    </row>
    <row r="895" spans="1:26">
      <c r="A895">
        <v>5</v>
      </c>
      <c r="B895">
        <v>50</v>
      </c>
      <c r="C895" t="s">
        <v>26</v>
      </c>
      <c r="D895">
        <v>8.361800000000001</v>
      </c>
      <c r="E895">
        <v>11.96</v>
      </c>
      <c r="F895">
        <v>9.32</v>
      </c>
      <c r="G895">
        <v>20.72</v>
      </c>
      <c r="H895">
        <v>0.36</v>
      </c>
      <c r="I895">
        <v>27</v>
      </c>
      <c r="J895">
        <v>109</v>
      </c>
      <c r="K895">
        <v>41.65</v>
      </c>
      <c r="L895">
        <v>2.25</v>
      </c>
      <c r="M895">
        <v>25</v>
      </c>
      <c r="N895">
        <v>15.1</v>
      </c>
      <c r="O895">
        <v>13677.51</v>
      </c>
      <c r="P895">
        <v>81.12</v>
      </c>
      <c r="Q895">
        <v>453.19</v>
      </c>
      <c r="R895">
        <v>49.98</v>
      </c>
      <c r="S895">
        <v>28.65</v>
      </c>
      <c r="T895">
        <v>9861.74</v>
      </c>
      <c r="U895">
        <v>0.57</v>
      </c>
      <c r="V895">
        <v>0.87</v>
      </c>
      <c r="W895">
        <v>0.12</v>
      </c>
      <c r="X895">
        <v>0.6</v>
      </c>
      <c r="Y895">
        <v>1</v>
      </c>
      <c r="Z895">
        <v>10</v>
      </c>
    </row>
    <row r="896" spans="1:26">
      <c r="A896">
        <v>6</v>
      </c>
      <c r="B896">
        <v>50</v>
      </c>
      <c r="C896" t="s">
        <v>26</v>
      </c>
      <c r="D896">
        <v>8.2728</v>
      </c>
      <c r="E896">
        <v>12.09</v>
      </c>
      <c r="F896">
        <v>9.5</v>
      </c>
      <c r="G896">
        <v>22.79</v>
      </c>
      <c r="H896">
        <v>0.4</v>
      </c>
      <c r="I896">
        <v>25</v>
      </c>
      <c r="J896">
        <v>109.32</v>
      </c>
      <c r="K896">
        <v>41.65</v>
      </c>
      <c r="L896">
        <v>2.5</v>
      </c>
      <c r="M896">
        <v>23</v>
      </c>
      <c r="N896">
        <v>15.17</v>
      </c>
      <c r="O896">
        <v>13716.72</v>
      </c>
      <c r="P896">
        <v>81.86</v>
      </c>
      <c r="Q896">
        <v>453.18</v>
      </c>
      <c r="R896">
        <v>56.22</v>
      </c>
      <c r="S896">
        <v>28.65</v>
      </c>
      <c r="T896">
        <v>12990.65</v>
      </c>
      <c r="U896">
        <v>0.51</v>
      </c>
      <c r="V896">
        <v>0.86</v>
      </c>
      <c r="W896">
        <v>0.12</v>
      </c>
      <c r="X896">
        <v>0.78</v>
      </c>
      <c r="Y896">
        <v>1</v>
      </c>
      <c r="Z896">
        <v>10</v>
      </c>
    </row>
    <row r="897" spans="1:26">
      <c r="A897">
        <v>7</v>
      </c>
      <c r="B897">
        <v>50</v>
      </c>
      <c r="C897" t="s">
        <v>26</v>
      </c>
      <c r="D897">
        <v>8.437200000000001</v>
      </c>
      <c r="E897">
        <v>11.85</v>
      </c>
      <c r="F897">
        <v>9.33</v>
      </c>
      <c r="G897">
        <v>25.44</v>
      </c>
      <c r="H897">
        <v>0.44</v>
      </c>
      <c r="I897">
        <v>22</v>
      </c>
      <c r="J897">
        <v>109.64</v>
      </c>
      <c r="K897">
        <v>41.65</v>
      </c>
      <c r="L897">
        <v>2.75</v>
      </c>
      <c r="M897">
        <v>20</v>
      </c>
      <c r="N897">
        <v>15.24</v>
      </c>
      <c r="O897">
        <v>13755.95</v>
      </c>
      <c r="P897">
        <v>79.17</v>
      </c>
      <c r="Q897">
        <v>453.19</v>
      </c>
      <c r="R897">
        <v>50.46</v>
      </c>
      <c r="S897">
        <v>28.65</v>
      </c>
      <c r="T897">
        <v>10124.1</v>
      </c>
      <c r="U897">
        <v>0.57</v>
      </c>
      <c r="V897">
        <v>0.87</v>
      </c>
      <c r="W897">
        <v>0.11</v>
      </c>
      <c r="X897">
        <v>0.61</v>
      </c>
      <c r="Y897">
        <v>1</v>
      </c>
      <c r="Z897">
        <v>10</v>
      </c>
    </row>
    <row r="898" spans="1:26">
      <c r="A898">
        <v>8</v>
      </c>
      <c r="B898">
        <v>50</v>
      </c>
      <c r="C898" t="s">
        <v>26</v>
      </c>
      <c r="D898">
        <v>8.5167</v>
      </c>
      <c r="E898">
        <v>11.74</v>
      </c>
      <c r="F898">
        <v>9.26</v>
      </c>
      <c r="G898">
        <v>27.78</v>
      </c>
      <c r="H898">
        <v>0.48</v>
      </c>
      <c r="I898">
        <v>20</v>
      </c>
      <c r="J898">
        <v>109.96</v>
      </c>
      <c r="K898">
        <v>41.65</v>
      </c>
      <c r="L898">
        <v>3</v>
      </c>
      <c r="M898">
        <v>18</v>
      </c>
      <c r="N898">
        <v>15.31</v>
      </c>
      <c r="O898">
        <v>13795.21</v>
      </c>
      <c r="P898">
        <v>77.94</v>
      </c>
      <c r="Q898">
        <v>453.2</v>
      </c>
      <c r="R898">
        <v>48.22</v>
      </c>
      <c r="S898">
        <v>28.65</v>
      </c>
      <c r="T898">
        <v>9014.77</v>
      </c>
      <c r="U898">
        <v>0.59</v>
      </c>
      <c r="V898">
        <v>0.88</v>
      </c>
      <c r="W898">
        <v>0.11</v>
      </c>
      <c r="X898">
        <v>0.54</v>
      </c>
      <c r="Y898">
        <v>1</v>
      </c>
      <c r="Z898">
        <v>10</v>
      </c>
    </row>
    <row r="899" spans="1:26">
      <c r="A899">
        <v>9</v>
      </c>
      <c r="B899">
        <v>50</v>
      </c>
      <c r="C899" t="s">
        <v>26</v>
      </c>
      <c r="D899">
        <v>8.5794</v>
      </c>
      <c r="E899">
        <v>11.66</v>
      </c>
      <c r="F899">
        <v>9.220000000000001</v>
      </c>
      <c r="G899">
        <v>30.73</v>
      </c>
      <c r="H899">
        <v>0.52</v>
      </c>
      <c r="I899">
        <v>18</v>
      </c>
      <c r="J899">
        <v>110.27</v>
      </c>
      <c r="K899">
        <v>41.65</v>
      </c>
      <c r="L899">
        <v>3.25</v>
      </c>
      <c r="M899">
        <v>16</v>
      </c>
      <c r="N899">
        <v>15.37</v>
      </c>
      <c r="O899">
        <v>13834.5</v>
      </c>
      <c r="P899">
        <v>76.58</v>
      </c>
      <c r="Q899">
        <v>453.2</v>
      </c>
      <c r="R899">
        <v>46.86</v>
      </c>
      <c r="S899">
        <v>28.65</v>
      </c>
      <c r="T899">
        <v>8347.370000000001</v>
      </c>
      <c r="U899">
        <v>0.61</v>
      </c>
      <c r="V899">
        <v>0.88</v>
      </c>
      <c r="W899">
        <v>0.11</v>
      </c>
      <c r="X899">
        <v>0.5</v>
      </c>
      <c r="Y899">
        <v>1</v>
      </c>
      <c r="Z899">
        <v>10</v>
      </c>
    </row>
    <row r="900" spans="1:26">
      <c r="A900">
        <v>10</v>
      </c>
      <c r="B900">
        <v>50</v>
      </c>
      <c r="C900" t="s">
        <v>26</v>
      </c>
      <c r="D900">
        <v>8.626300000000001</v>
      </c>
      <c r="E900">
        <v>11.59</v>
      </c>
      <c r="F900">
        <v>9.18</v>
      </c>
      <c r="G900">
        <v>32.4</v>
      </c>
      <c r="H900">
        <v>0.5600000000000001</v>
      </c>
      <c r="I900">
        <v>17</v>
      </c>
      <c r="J900">
        <v>110.59</v>
      </c>
      <c r="K900">
        <v>41.65</v>
      </c>
      <c r="L900">
        <v>3.5</v>
      </c>
      <c r="M900">
        <v>15</v>
      </c>
      <c r="N900">
        <v>15.44</v>
      </c>
      <c r="O900">
        <v>13873.81</v>
      </c>
      <c r="P900">
        <v>75.28</v>
      </c>
      <c r="Q900">
        <v>453.21</v>
      </c>
      <c r="R900">
        <v>45.52</v>
      </c>
      <c r="S900">
        <v>28.65</v>
      </c>
      <c r="T900">
        <v>7681.23</v>
      </c>
      <c r="U900">
        <v>0.63</v>
      </c>
      <c r="V900">
        <v>0.89</v>
      </c>
      <c r="W900">
        <v>0.11</v>
      </c>
      <c r="X900">
        <v>0.46</v>
      </c>
      <c r="Y900">
        <v>1</v>
      </c>
      <c r="Z900">
        <v>10</v>
      </c>
    </row>
    <row r="901" spans="1:26">
      <c r="A901">
        <v>11</v>
      </c>
      <c r="B901">
        <v>50</v>
      </c>
      <c r="C901" t="s">
        <v>26</v>
      </c>
      <c r="D901">
        <v>8.712899999999999</v>
      </c>
      <c r="E901">
        <v>11.48</v>
      </c>
      <c r="F901">
        <v>9.109999999999999</v>
      </c>
      <c r="G901">
        <v>36.43</v>
      </c>
      <c r="H901">
        <v>0.6</v>
      </c>
      <c r="I901">
        <v>15</v>
      </c>
      <c r="J901">
        <v>110.91</v>
      </c>
      <c r="K901">
        <v>41.65</v>
      </c>
      <c r="L901">
        <v>3.75</v>
      </c>
      <c r="M901">
        <v>13</v>
      </c>
      <c r="N901">
        <v>15.51</v>
      </c>
      <c r="O901">
        <v>13913.15</v>
      </c>
      <c r="P901">
        <v>73.12</v>
      </c>
      <c r="Q901">
        <v>453.2</v>
      </c>
      <c r="R901">
        <v>43.11</v>
      </c>
      <c r="S901">
        <v>28.65</v>
      </c>
      <c r="T901">
        <v>6487.21</v>
      </c>
      <c r="U901">
        <v>0.66</v>
      </c>
      <c r="V901">
        <v>0.89</v>
      </c>
      <c r="W901">
        <v>0.11</v>
      </c>
      <c r="X901">
        <v>0.39</v>
      </c>
      <c r="Y901">
        <v>1</v>
      </c>
      <c r="Z901">
        <v>10</v>
      </c>
    </row>
    <row r="902" spans="1:26">
      <c r="A902">
        <v>12</v>
      </c>
      <c r="B902">
        <v>50</v>
      </c>
      <c r="C902" t="s">
        <v>26</v>
      </c>
      <c r="D902">
        <v>8.818099999999999</v>
      </c>
      <c r="E902">
        <v>11.34</v>
      </c>
      <c r="F902">
        <v>8.99</v>
      </c>
      <c r="G902">
        <v>38.54</v>
      </c>
      <c r="H902">
        <v>0.63</v>
      </c>
      <c r="I902">
        <v>14</v>
      </c>
      <c r="J902">
        <v>111.23</v>
      </c>
      <c r="K902">
        <v>41.65</v>
      </c>
      <c r="L902">
        <v>4</v>
      </c>
      <c r="M902">
        <v>12</v>
      </c>
      <c r="N902">
        <v>15.58</v>
      </c>
      <c r="O902">
        <v>13952.52</v>
      </c>
      <c r="P902">
        <v>71.31</v>
      </c>
      <c r="Q902">
        <v>453.17</v>
      </c>
      <c r="R902">
        <v>39.28</v>
      </c>
      <c r="S902">
        <v>28.65</v>
      </c>
      <c r="T902">
        <v>4576.18</v>
      </c>
      <c r="U902">
        <v>0.73</v>
      </c>
      <c r="V902">
        <v>0.9</v>
      </c>
      <c r="W902">
        <v>0.1</v>
      </c>
      <c r="X902">
        <v>0.27</v>
      </c>
      <c r="Y902">
        <v>1</v>
      </c>
      <c r="Z902">
        <v>10</v>
      </c>
    </row>
    <row r="903" spans="1:26">
      <c r="A903">
        <v>13</v>
      </c>
      <c r="B903">
        <v>50</v>
      </c>
      <c r="C903" t="s">
        <v>26</v>
      </c>
      <c r="D903">
        <v>8.7148</v>
      </c>
      <c r="E903">
        <v>11.47</v>
      </c>
      <c r="F903">
        <v>9.130000000000001</v>
      </c>
      <c r="G903">
        <v>39.12</v>
      </c>
      <c r="H903">
        <v>0.67</v>
      </c>
      <c r="I903">
        <v>14</v>
      </c>
      <c r="J903">
        <v>111.55</v>
      </c>
      <c r="K903">
        <v>41.65</v>
      </c>
      <c r="L903">
        <v>4.25</v>
      </c>
      <c r="M903">
        <v>12</v>
      </c>
      <c r="N903">
        <v>15.65</v>
      </c>
      <c r="O903">
        <v>13991.91</v>
      </c>
      <c r="P903">
        <v>71.7</v>
      </c>
      <c r="Q903">
        <v>453.2</v>
      </c>
      <c r="R903">
        <v>43.96</v>
      </c>
      <c r="S903">
        <v>28.65</v>
      </c>
      <c r="T903">
        <v>6914.6</v>
      </c>
      <c r="U903">
        <v>0.65</v>
      </c>
      <c r="V903">
        <v>0.89</v>
      </c>
      <c r="W903">
        <v>0.1</v>
      </c>
      <c r="X903">
        <v>0.41</v>
      </c>
      <c r="Y903">
        <v>1</v>
      </c>
      <c r="Z903">
        <v>10</v>
      </c>
    </row>
    <row r="904" spans="1:26">
      <c r="A904">
        <v>14</v>
      </c>
      <c r="B904">
        <v>50</v>
      </c>
      <c r="C904" t="s">
        <v>26</v>
      </c>
      <c r="D904">
        <v>8.817</v>
      </c>
      <c r="E904">
        <v>11.34</v>
      </c>
      <c r="F904">
        <v>9.039999999999999</v>
      </c>
      <c r="G904">
        <v>45.19</v>
      </c>
      <c r="H904">
        <v>0.71</v>
      </c>
      <c r="I904">
        <v>12</v>
      </c>
      <c r="J904">
        <v>111.87</v>
      </c>
      <c r="K904">
        <v>41.65</v>
      </c>
      <c r="L904">
        <v>4.5</v>
      </c>
      <c r="M904">
        <v>10</v>
      </c>
      <c r="N904">
        <v>15.72</v>
      </c>
      <c r="O904">
        <v>14031.33</v>
      </c>
      <c r="P904">
        <v>69.14</v>
      </c>
      <c r="Q904">
        <v>453.17</v>
      </c>
      <c r="R904">
        <v>41.02</v>
      </c>
      <c r="S904">
        <v>28.65</v>
      </c>
      <c r="T904">
        <v>5452.88</v>
      </c>
      <c r="U904">
        <v>0.7</v>
      </c>
      <c r="V904">
        <v>0.9</v>
      </c>
      <c r="W904">
        <v>0.1</v>
      </c>
      <c r="X904">
        <v>0.32</v>
      </c>
      <c r="Y904">
        <v>1</v>
      </c>
      <c r="Z904">
        <v>10</v>
      </c>
    </row>
    <row r="905" spans="1:26">
      <c r="A905">
        <v>15</v>
      </c>
      <c r="B905">
        <v>50</v>
      </c>
      <c r="C905" t="s">
        <v>26</v>
      </c>
      <c r="D905">
        <v>8.810600000000001</v>
      </c>
      <c r="E905">
        <v>11.35</v>
      </c>
      <c r="F905">
        <v>9.050000000000001</v>
      </c>
      <c r="G905">
        <v>45.24</v>
      </c>
      <c r="H905">
        <v>0.75</v>
      </c>
      <c r="I905">
        <v>12</v>
      </c>
      <c r="J905">
        <v>112.19</v>
      </c>
      <c r="K905">
        <v>41.65</v>
      </c>
      <c r="L905">
        <v>4.75</v>
      </c>
      <c r="M905">
        <v>9</v>
      </c>
      <c r="N905">
        <v>15.79</v>
      </c>
      <c r="O905">
        <v>14070.77</v>
      </c>
      <c r="P905">
        <v>68.22</v>
      </c>
      <c r="Q905">
        <v>453.17</v>
      </c>
      <c r="R905">
        <v>41.27</v>
      </c>
      <c r="S905">
        <v>28.65</v>
      </c>
      <c r="T905">
        <v>5579.44</v>
      </c>
      <c r="U905">
        <v>0.6899999999999999</v>
      </c>
      <c r="V905">
        <v>0.9</v>
      </c>
      <c r="W905">
        <v>0.1</v>
      </c>
      <c r="X905">
        <v>0.33</v>
      </c>
      <c r="Y905">
        <v>1</v>
      </c>
      <c r="Z905">
        <v>10</v>
      </c>
    </row>
    <row r="906" spans="1:26">
      <c r="A906">
        <v>16</v>
      </c>
      <c r="B906">
        <v>50</v>
      </c>
      <c r="C906" t="s">
        <v>26</v>
      </c>
      <c r="D906">
        <v>8.858499999999999</v>
      </c>
      <c r="E906">
        <v>11.29</v>
      </c>
      <c r="F906">
        <v>9.01</v>
      </c>
      <c r="G906">
        <v>49.13</v>
      </c>
      <c r="H906">
        <v>0.78</v>
      </c>
      <c r="I906">
        <v>11</v>
      </c>
      <c r="J906">
        <v>112.51</v>
      </c>
      <c r="K906">
        <v>41.65</v>
      </c>
      <c r="L906">
        <v>5</v>
      </c>
      <c r="M906">
        <v>7</v>
      </c>
      <c r="N906">
        <v>15.86</v>
      </c>
      <c r="O906">
        <v>14110.24</v>
      </c>
      <c r="P906">
        <v>67.06</v>
      </c>
      <c r="Q906">
        <v>453.17</v>
      </c>
      <c r="R906">
        <v>39.95</v>
      </c>
      <c r="S906">
        <v>28.65</v>
      </c>
      <c r="T906">
        <v>4926.01</v>
      </c>
      <c r="U906">
        <v>0.72</v>
      </c>
      <c r="V906">
        <v>0.9</v>
      </c>
      <c r="W906">
        <v>0.1</v>
      </c>
      <c r="X906">
        <v>0.29</v>
      </c>
      <c r="Y906">
        <v>1</v>
      </c>
      <c r="Z906">
        <v>10</v>
      </c>
    </row>
    <row r="907" spans="1:26">
      <c r="A907">
        <v>17</v>
      </c>
      <c r="B907">
        <v>50</v>
      </c>
      <c r="C907" t="s">
        <v>26</v>
      </c>
      <c r="D907">
        <v>8.8428</v>
      </c>
      <c r="E907">
        <v>11.31</v>
      </c>
      <c r="F907">
        <v>9.029999999999999</v>
      </c>
      <c r="G907">
        <v>49.24</v>
      </c>
      <c r="H907">
        <v>0.82</v>
      </c>
      <c r="I907">
        <v>11</v>
      </c>
      <c r="J907">
        <v>112.83</v>
      </c>
      <c r="K907">
        <v>41.65</v>
      </c>
      <c r="L907">
        <v>5.25</v>
      </c>
      <c r="M907">
        <v>3</v>
      </c>
      <c r="N907">
        <v>15.93</v>
      </c>
      <c r="O907">
        <v>14149.74</v>
      </c>
      <c r="P907">
        <v>66.7</v>
      </c>
      <c r="Q907">
        <v>453.21</v>
      </c>
      <c r="R907">
        <v>40.33</v>
      </c>
      <c r="S907">
        <v>28.65</v>
      </c>
      <c r="T907">
        <v>5112.74</v>
      </c>
      <c r="U907">
        <v>0.71</v>
      </c>
      <c r="V907">
        <v>0.9</v>
      </c>
      <c r="W907">
        <v>0.11</v>
      </c>
      <c r="X907">
        <v>0.31</v>
      </c>
      <c r="Y907">
        <v>1</v>
      </c>
      <c r="Z907">
        <v>10</v>
      </c>
    </row>
    <row r="908" spans="1:26">
      <c r="A908">
        <v>18</v>
      </c>
      <c r="B908">
        <v>50</v>
      </c>
      <c r="C908" t="s">
        <v>26</v>
      </c>
      <c r="D908">
        <v>8.8413</v>
      </c>
      <c r="E908">
        <v>11.31</v>
      </c>
      <c r="F908">
        <v>9.029999999999999</v>
      </c>
      <c r="G908">
        <v>49.25</v>
      </c>
      <c r="H908">
        <v>0.86</v>
      </c>
      <c r="I908">
        <v>11</v>
      </c>
      <c r="J908">
        <v>113.15</v>
      </c>
      <c r="K908">
        <v>41.65</v>
      </c>
      <c r="L908">
        <v>5.5</v>
      </c>
      <c r="M908">
        <v>1</v>
      </c>
      <c r="N908">
        <v>16</v>
      </c>
      <c r="O908">
        <v>14189.26</v>
      </c>
      <c r="P908">
        <v>66.37</v>
      </c>
      <c r="Q908">
        <v>453.19</v>
      </c>
      <c r="R908">
        <v>40.29</v>
      </c>
      <c r="S908">
        <v>28.65</v>
      </c>
      <c r="T908">
        <v>5094.23</v>
      </c>
      <c r="U908">
        <v>0.71</v>
      </c>
      <c r="V908">
        <v>0.9</v>
      </c>
      <c r="W908">
        <v>0.11</v>
      </c>
      <c r="X908">
        <v>0.31</v>
      </c>
      <c r="Y908">
        <v>1</v>
      </c>
      <c r="Z908">
        <v>10</v>
      </c>
    </row>
    <row r="909" spans="1:26">
      <c r="A909">
        <v>19</v>
      </c>
      <c r="B909">
        <v>50</v>
      </c>
      <c r="C909" t="s">
        <v>26</v>
      </c>
      <c r="D909">
        <v>8.843299999999999</v>
      </c>
      <c r="E909">
        <v>11.31</v>
      </c>
      <c r="F909">
        <v>9.029999999999999</v>
      </c>
      <c r="G909">
        <v>49.24</v>
      </c>
      <c r="H909">
        <v>0.89</v>
      </c>
      <c r="I909">
        <v>11</v>
      </c>
      <c r="J909">
        <v>113.47</v>
      </c>
      <c r="K909">
        <v>41.65</v>
      </c>
      <c r="L909">
        <v>5.75</v>
      </c>
      <c r="M909">
        <v>0</v>
      </c>
      <c r="N909">
        <v>16.07</v>
      </c>
      <c r="O909">
        <v>14228.81</v>
      </c>
      <c r="P909">
        <v>66.33</v>
      </c>
      <c r="Q909">
        <v>453.2</v>
      </c>
      <c r="R909">
        <v>40.16</v>
      </c>
      <c r="S909">
        <v>28.65</v>
      </c>
      <c r="T909">
        <v>5028.42</v>
      </c>
      <c r="U909">
        <v>0.71</v>
      </c>
      <c r="V909">
        <v>0.9</v>
      </c>
      <c r="W909">
        <v>0.11</v>
      </c>
      <c r="X909">
        <v>0.31</v>
      </c>
      <c r="Y909">
        <v>1</v>
      </c>
      <c r="Z909">
        <v>10</v>
      </c>
    </row>
    <row r="910" spans="1:26">
      <c r="A910">
        <v>0</v>
      </c>
      <c r="B910">
        <v>25</v>
      </c>
      <c r="C910" t="s">
        <v>26</v>
      </c>
      <c r="D910">
        <v>8.0893</v>
      </c>
      <c r="E910">
        <v>12.36</v>
      </c>
      <c r="F910">
        <v>9.960000000000001</v>
      </c>
      <c r="G910">
        <v>13.57</v>
      </c>
      <c r="H910">
        <v>0.28</v>
      </c>
      <c r="I910">
        <v>44</v>
      </c>
      <c r="J910">
        <v>61.76</v>
      </c>
      <c r="K910">
        <v>28.92</v>
      </c>
      <c r="L910">
        <v>1</v>
      </c>
      <c r="M910">
        <v>42</v>
      </c>
      <c r="N910">
        <v>6.84</v>
      </c>
      <c r="O910">
        <v>7851.41</v>
      </c>
      <c r="P910">
        <v>59.06</v>
      </c>
      <c r="Q910">
        <v>453.18</v>
      </c>
      <c r="R910">
        <v>70.77</v>
      </c>
      <c r="S910">
        <v>28.65</v>
      </c>
      <c r="T910">
        <v>20170.68</v>
      </c>
      <c r="U910">
        <v>0.4</v>
      </c>
      <c r="V910">
        <v>0.82</v>
      </c>
      <c r="W910">
        <v>0.15</v>
      </c>
      <c r="X910">
        <v>1.23</v>
      </c>
      <c r="Y910">
        <v>1</v>
      </c>
      <c r="Z910">
        <v>10</v>
      </c>
    </row>
    <row r="911" spans="1:26">
      <c r="A911">
        <v>1</v>
      </c>
      <c r="B911">
        <v>25</v>
      </c>
      <c r="C911" t="s">
        <v>26</v>
      </c>
      <c r="D911">
        <v>8.418699999999999</v>
      </c>
      <c r="E911">
        <v>11.88</v>
      </c>
      <c r="F911">
        <v>9.619999999999999</v>
      </c>
      <c r="G911">
        <v>17.5</v>
      </c>
      <c r="H911">
        <v>0.35</v>
      </c>
      <c r="I911">
        <v>33</v>
      </c>
      <c r="J911">
        <v>62.05</v>
      </c>
      <c r="K911">
        <v>28.92</v>
      </c>
      <c r="L911">
        <v>1.25</v>
      </c>
      <c r="M911">
        <v>31</v>
      </c>
      <c r="N911">
        <v>6.88</v>
      </c>
      <c r="O911">
        <v>7887.12</v>
      </c>
      <c r="P911">
        <v>55.44</v>
      </c>
      <c r="Q911">
        <v>453.21</v>
      </c>
      <c r="R911">
        <v>60.03</v>
      </c>
      <c r="S911">
        <v>28.65</v>
      </c>
      <c r="T911">
        <v>14856.1</v>
      </c>
      <c r="U911">
        <v>0.48</v>
      </c>
      <c r="V911">
        <v>0.84</v>
      </c>
      <c r="W911">
        <v>0.13</v>
      </c>
      <c r="X911">
        <v>0.9</v>
      </c>
      <c r="Y911">
        <v>1</v>
      </c>
      <c r="Z911">
        <v>10</v>
      </c>
    </row>
    <row r="912" spans="1:26">
      <c r="A912">
        <v>2</v>
      </c>
      <c r="B912">
        <v>25</v>
      </c>
      <c r="C912" t="s">
        <v>26</v>
      </c>
      <c r="D912">
        <v>8.6356</v>
      </c>
      <c r="E912">
        <v>11.58</v>
      </c>
      <c r="F912">
        <v>9.42</v>
      </c>
      <c r="G912">
        <v>21.75</v>
      </c>
      <c r="H912">
        <v>0.42</v>
      </c>
      <c r="I912">
        <v>26</v>
      </c>
      <c r="J912">
        <v>62.34</v>
      </c>
      <c r="K912">
        <v>28.92</v>
      </c>
      <c r="L912">
        <v>1.5</v>
      </c>
      <c r="M912">
        <v>24</v>
      </c>
      <c r="N912">
        <v>6.92</v>
      </c>
      <c r="O912">
        <v>7922.85</v>
      </c>
      <c r="P912">
        <v>52.12</v>
      </c>
      <c r="Q912">
        <v>453.2</v>
      </c>
      <c r="R912">
        <v>54</v>
      </c>
      <c r="S912">
        <v>28.65</v>
      </c>
      <c r="T912">
        <v>11874.4</v>
      </c>
      <c r="U912">
        <v>0.53</v>
      </c>
      <c r="V912">
        <v>0.86</v>
      </c>
      <c r="W912">
        <v>0.11</v>
      </c>
      <c r="X912">
        <v>0.7</v>
      </c>
      <c r="Y912">
        <v>1</v>
      </c>
      <c r="Z912">
        <v>10</v>
      </c>
    </row>
    <row r="913" spans="1:26">
      <c r="A913">
        <v>3</v>
      </c>
      <c r="B913">
        <v>25</v>
      </c>
      <c r="C913" t="s">
        <v>26</v>
      </c>
      <c r="D913">
        <v>8.738899999999999</v>
      </c>
      <c r="E913">
        <v>11.44</v>
      </c>
      <c r="F913">
        <v>9.34</v>
      </c>
      <c r="G913">
        <v>25.48</v>
      </c>
      <c r="H913">
        <v>0.49</v>
      </c>
      <c r="I913">
        <v>22</v>
      </c>
      <c r="J913">
        <v>62.63</v>
      </c>
      <c r="K913">
        <v>28.92</v>
      </c>
      <c r="L913">
        <v>1.75</v>
      </c>
      <c r="M913">
        <v>18</v>
      </c>
      <c r="N913">
        <v>6.96</v>
      </c>
      <c r="O913">
        <v>7958.6</v>
      </c>
      <c r="P913">
        <v>49.76</v>
      </c>
      <c r="Q913">
        <v>453.19</v>
      </c>
      <c r="R913">
        <v>50.8</v>
      </c>
      <c r="S913">
        <v>28.65</v>
      </c>
      <c r="T913">
        <v>10296.66</v>
      </c>
      <c r="U913">
        <v>0.5600000000000001</v>
      </c>
      <c r="V913">
        <v>0.87</v>
      </c>
      <c r="W913">
        <v>0.12</v>
      </c>
      <c r="X913">
        <v>0.62</v>
      </c>
      <c r="Y913">
        <v>1</v>
      </c>
      <c r="Z913">
        <v>10</v>
      </c>
    </row>
    <row r="914" spans="1:26">
      <c r="A914">
        <v>4</v>
      </c>
      <c r="B914">
        <v>25</v>
      </c>
      <c r="C914" t="s">
        <v>26</v>
      </c>
      <c r="D914">
        <v>8.7966</v>
      </c>
      <c r="E914">
        <v>11.37</v>
      </c>
      <c r="F914">
        <v>9.289999999999999</v>
      </c>
      <c r="G914">
        <v>27.88</v>
      </c>
      <c r="H914">
        <v>0.55</v>
      </c>
      <c r="I914">
        <v>20</v>
      </c>
      <c r="J914">
        <v>62.92</v>
      </c>
      <c r="K914">
        <v>28.92</v>
      </c>
      <c r="L914">
        <v>2</v>
      </c>
      <c r="M914">
        <v>3</v>
      </c>
      <c r="N914">
        <v>7</v>
      </c>
      <c r="O914">
        <v>7994.37</v>
      </c>
      <c r="P914">
        <v>48.79</v>
      </c>
      <c r="Q914">
        <v>453.25</v>
      </c>
      <c r="R914">
        <v>48.77</v>
      </c>
      <c r="S914">
        <v>28.65</v>
      </c>
      <c r="T914">
        <v>9287.51</v>
      </c>
      <c r="U914">
        <v>0.59</v>
      </c>
      <c r="V914">
        <v>0.87</v>
      </c>
      <c r="W914">
        <v>0.13</v>
      </c>
      <c r="X914">
        <v>0.57</v>
      </c>
      <c r="Y914">
        <v>1</v>
      </c>
      <c r="Z914">
        <v>10</v>
      </c>
    </row>
    <row r="915" spans="1:26">
      <c r="A915">
        <v>5</v>
      </c>
      <c r="B915">
        <v>25</v>
      </c>
      <c r="C915" t="s">
        <v>26</v>
      </c>
      <c r="D915">
        <v>8.790100000000001</v>
      </c>
      <c r="E915">
        <v>11.38</v>
      </c>
      <c r="F915">
        <v>9.300000000000001</v>
      </c>
      <c r="G915">
        <v>27.91</v>
      </c>
      <c r="H915">
        <v>0.62</v>
      </c>
      <c r="I915">
        <v>20</v>
      </c>
      <c r="J915">
        <v>63.21</v>
      </c>
      <c r="K915">
        <v>28.92</v>
      </c>
      <c r="L915">
        <v>2.25</v>
      </c>
      <c r="M915">
        <v>0</v>
      </c>
      <c r="N915">
        <v>7.04</v>
      </c>
      <c r="O915">
        <v>8030.17</v>
      </c>
      <c r="P915">
        <v>48.77</v>
      </c>
      <c r="Q915">
        <v>453.19</v>
      </c>
      <c r="R915">
        <v>48.79</v>
      </c>
      <c r="S915">
        <v>28.65</v>
      </c>
      <c r="T915">
        <v>9301.719999999999</v>
      </c>
      <c r="U915">
        <v>0.59</v>
      </c>
      <c r="V915">
        <v>0.87</v>
      </c>
      <c r="W915">
        <v>0.14</v>
      </c>
      <c r="X915">
        <v>0.58</v>
      </c>
      <c r="Y915">
        <v>1</v>
      </c>
      <c r="Z915">
        <v>10</v>
      </c>
    </row>
    <row r="916" spans="1:26">
      <c r="A916">
        <v>0</v>
      </c>
      <c r="B916">
        <v>85</v>
      </c>
      <c r="C916" t="s">
        <v>26</v>
      </c>
      <c r="D916">
        <v>5.5614</v>
      </c>
      <c r="E916">
        <v>17.98</v>
      </c>
      <c r="F916">
        <v>11.91</v>
      </c>
      <c r="G916">
        <v>6.56</v>
      </c>
      <c r="H916">
        <v>0.11</v>
      </c>
      <c r="I916">
        <v>109</v>
      </c>
      <c r="J916">
        <v>167.88</v>
      </c>
      <c r="K916">
        <v>51.39</v>
      </c>
      <c r="L916">
        <v>1</v>
      </c>
      <c r="M916">
        <v>107</v>
      </c>
      <c r="N916">
        <v>30.49</v>
      </c>
      <c r="O916">
        <v>20939.59</v>
      </c>
      <c r="P916">
        <v>149.32</v>
      </c>
      <c r="Q916">
        <v>453.26</v>
      </c>
      <c r="R916">
        <v>135.18</v>
      </c>
      <c r="S916">
        <v>28.65</v>
      </c>
      <c r="T916">
        <v>52050.72</v>
      </c>
      <c r="U916">
        <v>0.21</v>
      </c>
      <c r="V916">
        <v>0.68</v>
      </c>
      <c r="W916">
        <v>0.25</v>
      </c>
      <c r="X916">
        <v>3.19</v>
      </c>
      <c r="Y916">
        <v>1</v>
      </c>
      <c r="Z916">
        <v>10</v>
      </c>
    </row>
    <row r="917" spans="1:26">
      <c r="A917">
        <v>1</v>
      </c>
      <c r="B917">
        <v>85</v>
      </c>
      <c r="C917" t="s">
        <v>26</v>
      </c>
      <c r="D917">
        <v>6.1791</v>
      </c>
      <c r="E917">
        <v>16.18</v>
      </c>
      <c r="F917">
        <v>11.07</v>
      </c>
      <c r="G917">
        <v>8.199999999999999</v>
      </c>
      <c r="H917">
        <v>0.13</v>
      </c>
      <c r="I917">
        <v>81</v>
      </c>
      <c r="J917">
        <v>168.25</v>
      </c>
      <c r="K917">
        <v>51.39</v>
      </c>
      <c r="L917">
        <v>1.25</v>
      </c>
      <c r="M917">
        <v>79</v>
      </c>
      <c r="N917">
        <v>30.6</v>
      </c>
      <c r="O917">
        <v>20984.25</v>
      </c>
      <c r="P917">
        <v>138.01</v>
      </c>
      <c r="Q917">
        <v>453.28</v>
      </c>
      <c r="R917">
        <v>107.44</v>
      </c>
      <c r="S917">
        <v>28.65</v>
      </c>
      <c r="T917">
        <v>38318.12</v>
      </c>
      <c r="U917">
        <v>0.27</v>
      </c>
      <c r="V917">
        <v>0.73</v>
      </c>
      <c r="W917">
        <v>0.2</v>
      </c>
      <c r="X917">
        <v>2.34</v>
      </c>
      <c r="Y917">
        <v>1</v>
      </c>
      <c r="Z917">
        <v>10</v>
      </c>
    </row>
    <row r="918" spans="1:26">
      <c r="A918">
        <v>2</v>
      </c>
      <c r="B918">
        <v>85</v>
      </c>
      <c r="C918" t="s">
        <v>26</v>
      </c>
      <c r="D918">
        <v>6.6268</v>
      </c>
      <c r="E918">
        <v>15.09</v>
      </c>
      <c r="F918">
        <v>10.55</v>
      </c>
      <c r="G918">
        <v>9.890000000000001</v>
      </c>
      <c r="H918">
        <v>0.16</v>
      </c>
      <c r="I918">
        <v>64</v>
      </c>
      <c r="J918">
        <v>168.61</v>
      </c>
      <c r="K918">
        <v>51.39</v>
      </c>
      <c r="L918">
        <v>1.5</v>
      </c>
      <c r="M918">
        <v>62</v>
      </c>
      <c r="N918">
        <v>30.71</v>
      </c>
      <c r="O918">
        <v>21028.94</v>
      </c>
      <c r="P918">
        <v>130.98</v>
      </c>
      <c r="Q918">
        <v>453.21</v>
      </c>
      <c r="R918">
        <v>90.28</v>
      </c>
      <c r="S918">
        <v>28.65</v>
      </c>
      <c r="T918">
        <v>29827.43</v>
      </c>
      <c r="U918">
        <v>0.32</v>
      </c>
      <c r="V918">
        <v>0.77</v>
      </c>
      <c r="W918">
        <v>0.18</v>
      </c>
      <c r="X918">
        <v>1.83</v>
      </c>
      <c r="Y918">
        <v>1</v>
      </c>
      <c r="Z918">
        <v>10</v>
      </c>
    </row>
    <row r="919" spans="1:26">
      <c r="A919">
        <v>3</v>
      </c>
      <c r="B919">
        <v>85</v>
      </c>
      <c r="C919" t="s">
        <v>26</v>
      </c>
      <c r="D919">
        <v>6.9448</v>
      </c>
      <c r="E919">
        <v>14.4</v>
      </c>
      <c r="F919">
        <v>10.23</v>
      </c>
      <c r="G919">
        <v>11.58</v>
      </c>
      <c r="H919">
        <v>0.18</v>
      </c>
      <c r="I919">
        <v>53</v>
      </c>
      <c r="J919">
        <v>168.97</v>
      </c>
      <c r="K919">
        <v>51.39</v>
      </c>
      <c r="L919">
        <v>1.75</v>
      </c>
      <c r="M919">
        <v>51</v>
      </c>
      <c r="N919">
        <v>30.83</v>
      </c>
      <c r="O919">
        <v>21073.68</v>
      </c>
      <c r="P919">
        <v>126.41</v>
      </c>
      <c r="Q919">
        <v>453.25</v>
      </c>
      <c r="R919">
        <v>79.95</v>
      </c>
      <c r="S919">
        <v>28.65</v>
      </c>
      <c r="T919">
        <v>24714.85</v>
      </c>
      <c r="U919">
        <v>0.36</v>
      </c>
      <c r="V919">
        <v>0.79</v>
      </c>
      <c r="W919">
        <v>0.17</v>
      </c>
      <c r="X919">
        <v>1.51</v>
      </c>
      <c r="Y919">
        <v>1</v>
      </c>
      <c r="Z919">
        <v>10</v>
      </c>
    </row>
    <row r="920" spans="1:26">
      <c r="A920">
        <v>4</v>
      </c>
      <c r="B920">
        <v>85</v>
      </c>
      <c r="C920" t="s">
        <v>26</v>
      </c>
      <c r="D920">
        <v>7.1707</v>
      </c>
      <c r="E920">
        <v>13.95</v>
      </c>
      <c r="F920">
        <v>10.01</v>
      </c>
      <c r="G920">
        <v>13.06</v>
      </c>
      <c r="H920">
        <v>0.21</v>
      </c>
      <c r="I920">
        <v>46</v>
      </c>
      <c r="J920">
        <v>169.33</v>
      </c>
      <c r="K920">
        <v>51.39</v>
      </c>
      <c r="L920">
        <v>2</v>
      </c>
      <c r="M920">
        <v>44</v>
      </c>
      <c r="N920">
        <v>30.94</v>
      </c>
      <c r="O920">
        <v>21118.46</v>
      </c>
      <c r="P920">
        <v>123.21</v>
      </c>
      <c r="Q920">
        <v>453.25</v>
      </c>
      <c r="R920">
        <v>72.7</v>
      </c>
      <c r="S920">
        <v>28.65</v>
      </c>
      <c r="T920">
        <v>21122.62</v>
      </c>
      <c r="U920">
        <v>0.39</v>
      </c>
      <c r="V920">
        <v>0.8100000000000001</v>
      </c>
      <c r="W920">
        <v>0.15</v>
      </c>
      <c r="X920">
        <v>1.29</v>
      </c>
      <c r="Y920">
        <v>1</v>
      </c>
      <c r="Z920">
        <v>10</v>
      </c>
    </row>
    <row r="921" spans="1:26">
      <c r="A921">
        <v>5</v>
      </c>
      <c r="B921">
        <v>85</v>
      </c>
      <c r="C921" t="s">
        <v>26</v>
      </c>
      <c r="D921">
        <v>7.3734</v>
      </c>
      <c r="E921">
        <v>13.56</v>
      </c>
      <c r="F921">
        <v>9.83</v>
      </c>
      <c r="G921">
        <v>14.75</v>
      </c>
      <c r="H921">
        <v>0.24</v>
      </c>
      <c r="I921">
        <v>40</v>
      </c>
      <c r="J921">
        <v>169.7</v>
      </c>
      <c r="K921">
        <v>51.39</v>
      </c>
      <c r="L921">
        <v>2.25</v>
      </c>
      <c r="M921">
        <v>38</v>
      </c>
      <c r="N921">
        <v>31.05</v>
      </c>
      <c r="O921">
        <v>21163.27</v>
      </c>
      <c r="P921">
        <v>120.38</v>
      </c>
      <c r="Q921">
        <v>453.24</v>
      </c>
      <c r="R921">
        <v>67</v>
      </c>
      <c r="S921">
        <v>28.65</v>
      </c>
      <c r="T921">
        <v>18305.87</v>
      </c>
      <c r="U921">
        <v>0.43</v>
      </c>
      <c r="V921">
        <v>0.83</v>
      </c>
      <c r="W921">
        <v>0.14</v>
      </c>
      <c r="X921">
        <v>1.11</v>
      </c>
      <c r="Y921">
        <v>1</v>
      </c>
      <c r="Z921">
        <v>10</v>
      </c>
    </row>
    <row r="922" spans="1:26">
      <c r="A922">
        <v>6</v>
      </c>
      <c r="B922">
        <v>85</v>
      </c>
      <c r="C922" t="s">
        <v>26</v>
      </c>
      <c r="D922">
        <v>7.5554</v>
      </c>
      <c r="E922">
        <v>13.24</v>
      </c>
      <c r="F922">
        <v>9.68</v>
      </c>
      <c r="G922">
        <v>16.59</v>
      </c>
      <c r="H922">
        <v>0.26</v>
      </c>
      <c r="I922">
        <v>35</v>
      </c>
      <c r="J922">
        <v>170.06</v>
      </c>
      <c r="K922">
        <v>51.39</v>
      </c>
      <c r="L922">
        <v>2.5</v>
      </c>
      <c r="M922">
        <v>33</v>
      </c>
      <c r="N922">
        <v>31.17</v>
      </c>
      <c r="O922">
        <v>21208.12</v>
      </c>
      <c r="P922">
        <v>117.99</v>
      </c>
      <c r="Q922">
        <v>453.23</v>
      </c>
      <c r="R922">
        <v>61.76</v>
      </c>
      <c r="S922">
        <v>28.65</v>
      </c>
      <c r="T922">
        <v>15712.5</v>
      </c>
      <c r="U922">
        <v>0.46</v>
      </c>
      <c r="V922">
        <v>0.84</v>
      </c>
      <c r="W922">
        <v>0.14</v>
      </c>
      <c r="X922">
        <v>0.96</v>
      </c>
      <c r="Y922">
        <v>1</v>
      </c>
      <c r="Z922">
        <v>10</v>
      </c>
    </row>
    <row r="923" spans="1:26">
      <c r="A923">
        <v>7</v>
      </c>
      <c r="B923">
        <v>85</v>
      </c>
      <c r="C923" t="s">
        <v>26</v>
      </c>
      <c r="D923">
        <v>7.6679</v>
      </c>
      <c r="E923">
        <v>13.04</v>
      </c>
      <c r="F923">
        <v>9.58</v>
      </c>
      <c r="G923">
        <v>17.97</v>
      </c>
      <c r="H923">
        <v>0.29</v>
      </c>
      <c r="I923">
        <v>32</v>
      </c>
      <c r="J923">
        <v>170.42</v>
      </c>
      <c r="K923">
        <v>51.39</v>
      </c>
      <c r="L923">
        <v>2.75</v>
      </c>
      <c r="M923">
        <v>30</v>
      </c>
      <c r="N923">
        <v>31.28</v>
      </c>
      <c r="O923">
        <v>21253.01</v>
      </c>
      <c r="P923">
        <v>116.31</v>
      </c>
      <c r="Q923">
        <v>453.19</v>
      </c>
      <c r="R923">
        <v>58.67</v>
      </c>
      <c r="S923">
        <v>28.65</v>
      </c>
      <c r="T923">
        <v>14180.82</v>
      </c>
      <c r="U923">
        <v>0.49</v>
      </c>
      <c r="V923">
        <v>0.85</v>
      </c>
      <c r="W923">
        <v>0.13</v>
      </c>
      <c r="X923">
        <v>0.86</v>
      </c>
      <c r="Y923">
        <v>1</v>
      </c>
      <c r="Z923">
        <v>10</v>
      </c>
    </row>
    <row r="924" spans="1:26">
      <c r="A924">
        <v>8</v>
      </c>
      <c r="B924">
        <v>85</v>
      </c>
      <c r="C924" t="s">
        <v>26</v>
      </c>
      <c r="D924">
        <v>7.8159</v>
      </c>
      <c r="E924">
        <v>12.79</v>
      </c>
      <c r="F924">
        <v>9.44</v>
      </c>
      <c r="G924">
        <v>19.53</v>
      </c>
      <c r="H924">
        <v>0.31</v>
      </c>
      <c r="I924">
        <v>29</v>
      </c>
      <c r="J924">
        <v>170.79</v>
      </c>
      <c r="K924">
        <v>51.39</v>
      </c>
      <c r="L924">
        <v>3</v>
      </c>
      <c r="M924">
        <v>27</v>
      </c>
      <c r="N924">
        <v>31.4</v>
      </c>
      <c r="O924">
        <v>21297.94</v>
      </c>
      <c r="P924">
        <v>113.91</v>
      </c>
      <c r="Q924">
        <v>453.19</v>
      </c>
      <c r="R924">
        <v>53.57</v>
      </c>
      <c r="S924">
        <v>28.65</v>
      </c>
      <c r="T924">
        <v>11645.74</v>
      </c>
      <c r="U924">
        <v>0.53</v>
      </c>
      <c r="V924">
        <v>0.86</v>
      </c>
      <c r="W924">
        <v>0.13</v>
      </c>
      <c r="X924">
        <v>0.72</v>
      </c>
      <c r="Y924">
        <v>1</v>
      </c>
      <c r="Z924">
        <v>10</v>
      </c>
    </row>
    <row r="925" spans="1:26">
      <c r="A925">
        <v>9</v>
      </c>
      <c r="B925">
        <v>85</v>
      </c>
      <c r="C925" t="s">
        <v>26</v>
      </c>
      <c r="D925">
        <v>7.907</v>
      </c>
      <c r="E925">
        <v>12.65</v>
      </c>
      <c r="F925">
        <v>9.390000000000001</v>
      </c>
      <c r="G925">
        <v>21.68</v>
      </c>
      <c r="H925">
        <v>0.34</v>
      </c>
      <c r="I925">
        <v>26</v>
      </c>
      <c r="J925">
        <v>171.15</v>
      </c>
      <c r="K925">
        <v>51.39</v>
      </c>
      <c r="L925">
        <v>3.25</v>
      </c>
      <c r="M925">
        <v>24</v>
      </c>
      <c r="N925">
        <v>31.51</v>
      </c>
      <c r="O925">
        <v>21342.91</v>
      </c>
      <c r="P925">
        <v>112.82</v>
      </c>
      <c r="Q925">
        <v>453.2</v>
      </c>
      <c r="R925">
        <v>53.02</v>
      </c>
      <c r="S925">
        <v>28.65</v>
      </c>
      <c r="T925">
        <v>11385.6</v>
      </c>
      <c r="U925">
        <v>0.54</v>
      </c>
      <c r="V925">
        <v>0.87</v>
      </c>
      <c r="W925">
        <v>0.11</v>
      </c>
      <c r="X925">
        <v>0.67</v>
      </c>
      <c r="Y925">
        <v>1</v>
      </c>
      <c r="Z925">
        <v>10</v>
      </c>
    </row>
    <row r="926" spans="1:26">
      <c r="A926">
        <v>10</v>
      </c>
      <c r="B926">
        <v>85</v>
      </c>
      <c r="C926" t="s">
        <v>26</v>
      </c>
      <c r="D926">
        <v>7.8821</v>
      </c>
      <c r="E926">
        <v>12.69</v>
      </c>
      <c r="F926">
        <v>9.470000000000001</v>
      </c>
      <c r="G926">
        <v>22.72</v>
      </c>
      <c r="H926">
        <v>0.36</v>
      </c>
      <c r="I926">
        <v>25</v>
      </c>
      <c r="J926">
        <v>171.52</v>
      </c>
      <c r="K926">
        <v>51.39</v>
      </c>
      <c r="L926">
        <v>3.5</v>
      </c>
      <c r="M926">
        <v>23</v>
      </c>
      <c r="N926">
        <v>31.63</v>
      </c>
      <c r="O926">
        <v>21387.92</v>
      </c>
      <c r="P926">
        <v>113.27</v>
      </c>
      <c r="Q926">
        <v>453.24</v>
      </c>
      <c r="R926">
        <v>55.05</v>
      </c>
      <c r="S926">
        <v>28.65</v>
      </c>
      <c r="T926">
        <v>12403.85</v>
      </c>
      <c r="U926">
        <v>0.52</v>
      </c>
      <c r="V926">
        <v>0.86</v>
      </c>
      <c r="W926">
        <v>0.12</v>
      </c>
      <c r="X926">
        <v>0.75</v>
      </c>
      <c r="Y926">
        <v>1</v>
      </c>
      <c r="Z926">
        <v>10</v>
      </c>
    </row>
    <row r="927" spans="1:26">
      <c r="A927">
        <v>11</v>
      </c>
      <c r="B927">
        <v>85</v>
      </c>
      <c r="C927" t="s">
        <v>26</v>
      </c>
      <c r="D927">
        <v>7.9791</v>
      </c>
      <c r="E927">
        <v>12.53</v>
      </c>
      <c r="F927">
        <v>9.380000000000001</v>
      </c>
      <c r="G927">
        <v>24.47</v>
      </c>
      <c r="H927">
        <v>0.39</v>
      </c>
      <c r="I927">
        <v>23</v>
      </c>
      <c r="J927">
        <v>171.88</v>
      </c>
      <c r="K927">
        <v>51.39</v>
      </c>
      <c r="L927">
        <v>3.75</v>
      </c>
      <c r="M927">
        <v>21</v>
      </c>
      <c r="N927">
        <v>31.74</v>
      </c>
      <c r="O927">
        <v>21432.96</v>
      </c>
      <c r="P927">
        <v>111.79</v>
      </c>
      <c r="Q927">
        <v>453.17</v>
      </c>
      <c r="R927">
        <v>52.24</v>
      </c>
      <c r="S927">
        <v>28.65</v>
      </c>
      <c r="T927">
        <v>11011.3</v>
      </c>
      <c r="U927">
        <v>0.55</v>
      </c>
      <c r="V927">
        <v>0.87</v>
      </c>
      <c r="W927">
        <v>0.12</v>
      </c>
      <c r="X927">
        <v>0.66</v>
      </c>
      <c r="Y927">
        <v>1</v>
      </c>
      <c r="Z927">
        <v>10</v>
      </c>
    </row>
    <row r="928" spans="1:26">
      <c r="A928">
        <v>12</v>
      </c>
      <c r="B928">
        <v>85</v>
      </c>
      <c r="C928" t="s">
        <v>26</v>
      </c>
      <c r="D928">
        <v>8.0779</v>
      </c>
      <c r="E928">
        <v>12.38</v>
      </c>
      <c r="F928">
        <v>9.300000000000001</v>
      </c>
      <c r="G928">
        <v>26.56</v>
      </c>
      <c r="H928">
        <v>0.41</v>
      </c>
      <c r="I928">
        <v>21</v>
      </c>
      <c r="J928">
        <v>172.25</v>
      </c>
      <c r="K928">
        <v>51.39</v>
      </c>
      <c r="L928">
        <v>4</v>
      </c>
      <c r="M928">
        <v>19</v>
      </c>
      <c r="N928">
        <v>31.86</v>
      </c>
      <c r="O928">
        <v>21478.05</v>
      </c>
      <c r="P928">
        <v>110.13</v>
      </c>
      <c r="Q928">
        <v>453.17</v>
      </c>
      <c r="R928">
        <v>49.35</v>
      </c>
      <c r="S928">
        <v>28.65</v>
      </c>
      <c r="T928">
        <v>9575.23</v>
      </c>
      <c r="U928">
        <v>0.58</v>
      </c>
      <c r="V928">
        <v>0.87</v>
      </c>
      <c r="W928">
        <v>0.11</v>
      </c>
      <c r="X928">
        <v>0.57</v>
      </c>
      <c r="Y928">
        <v>1</v>
      </c>
      <c r="Z928">
        <v>10</v>
      </c>
    </row>
    <row r="929" spans="1:26">
      <c r="A929">
        <v>13</v>
      </c>
      <c r="B929">
        <v>85</v>
      </c>
      <c r="C929" t="s">
        <v>26</v>
      </c>
      <c r="D929">
        <v>8.110099999999999</v>
      </c>
      <c r="E929">
        <v>12.33</v>
      </c>
      <c r="F929">
        <v>9.279999999999999</v>
      </c>
      <c r="G929">
        <v>27.84</v>
      </c>
      <c r="H929">
        <v>0.44</v>
      </c>
      <c r="I929">
        <v>20</v>
      </c>
      <c r="J929">
        <v>172.61</v>
      </c>
      <c r="K929">
        <v>51.39</v>
      </c>
      <c r="L929">
        <v>4.25</v>
      </c>
      <c r="M929">
        <v>18</v>
      </c>
      <c r="N929">
        <v>31.97</v>
      </c>
      <c r="O929">
        <v>21523.17</v>
      </c>
      <c r="P929">
        <v>109.43</v>
      </c>
      <c r="Q929">
        <v>453.17</v>
      </c>
      <c r="R929">
        <v>48.95</v>
      </c>
      <c r="S929">
        <v>28.65</v>
      </c>
      <c r="T929">
        <v>9380.379999999999</v>
      </c>
      <c r="U929">
        <v>0.59</v>
      </c>
      <c r="V929">
        <v>0.88</v>
      </c>
      <c r="W929">
        <v>0.11</v>
      </c>
      <c r="X929">
        <v>0.5600000000000001</v>
      </c>
      <c r="Y929">
        <v>1</v>
      </c>
      <c r="Z929">
        <v>10</v>
      </c>
    </row>
    <row r="930" spans="1:26">
      <c r="A930">
        <v>14</v>
      </c>
      <c r="B930">
        <v>85</v>
      </c>
      <c r="C930" t="s">
        <v>26</v>
      </c>
      <c r="D930">
        <v>8.1586</v>
      </c>
      <c r="E930">
        <v>12.26</v>
      </c>
      <c r="F930">
        <v>9.24</v>
      </c>
      <c r="G930">
        <v>29.18</v>
      </c>
      <c r="H930">
        <v>0.46</v>
      </c>
      <c r="I930">
        <v>19</v>
      </c>
      <c r="J930">
        <v>172.98</v>
      </c>
      <c r="K930">
        <v>51.39</v>
      </c>
      <c r="L930">
        <v>4.5</v>
      </c>
      <c r="M930">
        <v>17</v>
      </c>
      <c r="N930">
        <v>32.09</v>
      </c>
      <c r="O930">
        <v>21568.34</v>
      </c>
      <c r="P930">
        <v>108.54</v>
      </c>
      <c r="Q930">
        <v>453.17</v>
      </c>
      <c r="R930">
        <v>47.56</v>
      </c>
      <c r="S930">
        <v>28.65</v>
      </c>
      <c r="T930">
        <v>8690.450000000001</v>
      </c>
      <c r="U930">
        <v>0.6</v>
      </c>
      <c r="V930">
        <v>0.88</v>
      </c>
      <c r="W930">
        <v>0.11</v>
      </c>
      <c r="X930">
        <v>0.52</v>
      </c>
      <c r="Y930">
        <v>1</v>
      </c>
      <c r="Z930">
        <v>10</v>
      </c>
    </row>
    <row r="931" spans="1:26">
      <c r="A931">
        <v>15</v>
      </c>
      <c r="B931">
        <v>85</v>
      </c>
      <c r="C931" t="s">
        <v>26</v>
      </c>
      <c r="D931">
        <v>8.2057</v>
      </c>
      <c r="E931">
        <v>12.19</v>
      </c>
      <c r="F931">
        <v>9.199999999999999</v>
      </c>
      <c r="G931">
        <v>30.68</v>
      </c>
      <c r="H931">
        <v>0.49</v>
      </c>
      <c r="I931">
        <v>18</v>
      </c>
      <c r="J931">
        <v>173.35</v>
      </c>
      <c r="K931">
        <v>51.39</v>
      </c>
      <c r="L931">
        <v>4.75</v>
      </c>
      <c r="M931">
        <v>16</v>
      </c>
      <c r="N931">
        <v>32.2</v>
      </c>
      <c r="O931">
        <v>21613.54</v>
      </c>
      <c r="P931">
        <v>107.44</v>
      </c>
      <c r="Q931">
        <v>453.17</v>
      </c>
      <c r="R931">
        <v>46.38</v>
      </c>
      <c r="S931">
        <v>28.65</v>
      </c>
      <c r="T931">
        <v>8105.74</v>
      </c>
      <c r="U931">
        <v>0.62</v>
      </c>
      <c r="V931">
        <v>0.88</v>
      </c>
      <c r="W931">
        <v>0.11</v>
      </c>
      <c r="X931">
        <v>0.48</v>
      </c>
      <c r="Y931">
        <v>1</v>
      </c>
      <c r="Z931">
        <v>10</v>
      </c>
    </row>
    <row r="932" spans="1:26">
      <c r="A932">
        <v>16</v>
      </c>
      <c r="B932">
        <v>85</v>
      </c>
      <c r="C932" t="s">
        <v>26</v>
      </c>
      <c r="D932">
        <v>8.2486</v>
      </c>
      <c r="E932">
        <v>12.12</v>
      </c>
      <c r="F932">
        <v>9.17</v>
      </c>
      <c r="G932">
        <v>32.38</v>
      </c>
      <c r="H932">
        <v>0.51</v>
      </c>
      <c r="I932">
        <v>17</v>
      </c>
      <c r="J932">
        <v>173.71</v>
      </c>
      <c r="K932">
        <v>51.39</v>
      </c>
      <c r="L932">
        <v>5</v>
      </c>
      <c r="M932">
        <v>15</v>
      </c>
      <c r="N932">
        <v>32.32</v>
      </c>
      <c r="O932">
        <v>21658.78</v>
      </c>
      <c r="P932">
        <v>106.53</v>
      </c>
      <c r="Q932">
        <v>453.18</v>
      </c>
      <c r="R932">
        <v>45.5</v>
      </c>
      <c r="S932">
        <v>28.65</v>
      </c>
      <c r="T932">
        <v>7668.87</v>
      </c>
      <c r="U932">
        <v>0.63</v>
      </c>
      <c r="V932">
        <v>0.89</v>
      </c>
      <c r="W932">
        <v>0.11</v>
      </c>
      <c r="X932">
        <v>0.45</v>
      </c>
      <c r="Y932">
        <v>1</v>
      </c>
      <c r="Z932">
        <v>10</v>
      </c>
    </row>
    <row r="933" spans="1:26">
      <c r="A933">
        <v>17</v>
      </c>
      <c r="B933">
        <v>85</v>
      </c>
      <c r="C933" t="s">
        <v>26</v>
      </c>
      <c r="D933">
        <v>8.2926</v>
      </c>
      <c r="E933">
        <v>12.06</v>
      </c>
      <c r="F933">
        <v>9.140000000000001</v>
      </c>
      <c r="G933">
        <v>34.29</v>
      </c>
      <c r="H933">
        <v>0.53</v>
      </c>
      <c r="I933">
        <v>16</v>
      </c>
      <c r="J933">
        <v>174.08</v>
      </c>
      <c r="K933">
        <v>51.39</v>
      </c>
      <c r="L933">
        <v>5.25</v>
      </c>
      <c r="M933">
        <v>14</v>
      </c>
      <c r="N933">
        <v>32.44</v>
      </c>
      <c r="O933">
        <v>21704.07</v>
      </c>
      <c r="P933">
        <v>105.75</v>
      </c>
      <c r="Q933">
        <v>453.19</v>
      </c>
      <c r="R933">
        <v>44.44</v>
      </c>
      <c r="S933">
        <v>28.65</v>
      </c>
      <c r="T933">
        <v>7142.89</v>
      </c>
      <c r="U933">
        <v>0.64</v>
      </c>
      <c r="V933">
        <v>0.89</v>
      </c>
      <c r="W933">
        <v>0.11</v>
      </c>
      <c r="X933">
        <v>0.42</v>
      </c>
      <c r="Y933">
        <v>1</v>
      </c>
      <c r="Z933">
        <v>10</v>
      </c>
    </row>
    <row r="934" spans="1:26">
      <c r="A934">
        <v>18</v>
      </c>
      <c r="B934">
        <v>85</v>
      </c>
      <c r="C934" t="s">
        <v>26</v>
      </c>
      <c r="D934">
        <v>8.340299999999999</v>
      </c>
      <c r="E934">
        <v>11.99</v>
      </c>
      <c r="F934">
        <v>9.109999999999999</v>
      </c>
      <c r="G934">
        <v>36.44</v>
      </c>
      <c r="H934">
        <v>0.5600000000000001</v>
      </c>
      <c r="I934">
        <v>15</v>
      </c>
      <c r="J934">
        <v>174.45</v>
      </c>
      <c r="K934">
        <v>51.39</v>
      </c>
      <c r="L934">
        <v>5.5</v>
      </c>
      <c r="M934">
        <v>13</v>
      </c>
      <c r="N934">
        <v>32.56</v>
      </c>
      <c r="O934">
        <v>21749.39</v>
      </c>
      <c r="P934">
        <v>104.69</v>
      </c>
      <c r="Q934">
        <v>453.17</v>
      </c>
      <c r="R934">
        <v>43.16</v>
      </c>
      <c r="S934">
        <v>28.65</v>
      </c>
      <c r="T934">
        <v>6509.38</v>
      </c>
      <c r="U934">
        <v>0.66</v>
      </c>
      <c r="V934">
        <v>0.89</v>
      </c>
      <c r="W934">
        <v>0.11</v>
      </c>
      <c r="X934">
        <v>0.39</v>
      </c>
      <c r="Y934">
        <v>1</v>
      </c>
      <c r="Z934">
        <v>10</v>
      </c>
    </row>
    <row r="935" spans="1:26">
      <c r="A935">
        <v>19</v>
      </c>
      <c r="B935">
        <v>85</v>
      </c>
      <c r="C935" t="s">
        <v>26</v>
      </c>
      <c r="D935">
        <v>8.4436</v>
      </c>
      <c r="E935">
        <v>11.84</v>
      </c>
      <c r="F935">
        <v>9</v>
      </c>
      <c r="G935">
        <v>38.56</v>
      </c>
      <c r="H935">
        <v>0.58</v>
      </c>
      <c r="I935">
        <v>14</v>
      </c>
      <c r="J935">
        <v>174.82</v>
      </c>
      <c r="K935">
        <v>51.39</v>
      </c>
      <c r="L935">
        <v>5.75</v>
      </c>
      <c r="M935">
        <v>12</v>
      </c>
      <c r="N935">
        <v>32.67</v>
      </c>
      <c r="O935">
        <v>21794.75</v>
      </c>
      <c r="P935">
        <v>102.53</v>
      </c>
      <c r="Q935">
        <v>453.17</v>
      </c>
      <c r="R935">
        <v>39.36</v>
      </c>
      <c r="S935">
        <v>28.65</v>
      </c>
      <c r="T935">
        <v>4616.15</v>
      </c>
      <c r="U935">
        <v>0.73</v>
      </c>
      <c r="V935">
        <v>0.9</v>
      </c>
      <c r="W935">
        <v>0.1</v>
      </c>
      <c r="X935">
        <v>0.28</v>
      </c>
      <c r="Y935">
        <v>1</v>
      </c>
      <c r="Z935">
        <v>10</v>
      </c>
    </row>
    <row r="936" spans="1:26">
      <c r="A936">
        <v>20</v>
      </c>
      <c r="B936">
        <v>85</v>
      </c>
      <c r="C936" t="s">
        <v>26</v>
      </c>
      <c r="D936">
        <v>8.357699999999999</v>
      </c>
      <c r="E936">
        <v>11.96</v>
      </c>
      <c r="F936">
        <v>9.119999999999999</v>
      </c>
      <c r="G936">
        <v>39.08</v>
      </c>
      <c r="H936">
        <v>0.61</v>
      </c>
      <c r="I936">
        <v>14</v>
      </c>
      <c r="J936">
        <v>175.18</v>
      </c>
      <c r="K936">
        <v>51.39</v>
      </c>
      <c r="L936">
        <v>6</v>
      </c>
      <c r="M936">
        <v>12</v>
      </c>
      <c r="N936">
        <v>32.79</v>
      </c>
      <c r="O936">
        <v>21840.16</v>
      </c>
      <c r="P936">
        <v>103.85</v>
      </c>
      <c r="Q936">
        <v>453.27</v>
      </c>
      <c r="R936">
        <v>43.88</v>
      </c>
      <c r="S936">
        <v>28.65</v>
      </c>
      <c r="T936">
        <v>6875.44</v>
      </c>
      <c r="U936">
        <v>0.65</v>
      </c>
      <c r="V936">
        <v>0.89</v>
      </c>
      <c r="W936">
        <v>0.1</v>
      </c>
      <c r="X936">
        <v>0.4</v>
      </c>
      <c r="Y936">
        <v>1</v>
      </c>
      <c r="Z936">
        <v>10</v>
      </c>
    </row>
    <row r="937" spans="1:26">
      <c r="A937">
        <v>21</v>
      </c>
      <c r="B937">
        <v>85</v>
      </c>
      <c r="C937" t="s">
        <v>26</v>
      </c>
      <c r="D937">
        <v>8.415100000000001</v>
      </c>
      <c r="E937">
        <v>11.88</v>
      </c>
      <c r="F937">
        <v>9.07</v>
      </c>
      <c r="G937">
        <v>41.86</v>
      </c>
      <c r="H937">
        <v>0.63</v>
      </c>
      <c r="I937">
        <v>13</v>
      </c>
      <c r="J937">
        <v>175.55</v>
      </c>
      <c r="K937">
        <v>51.39</v>
      </c>
      <c r="L937">
        <v>6.25</v>
      </c>
      <c r="M937">
        <v>11</v>
      </c>
      <c r="N937">
        <v>32.91</v>
      </c>
      <c r="O937">
        <v>21885.6</v>
      </c>
      <c r="P937">
        <v>102.88</v>
      </c>
      <c r="Q937">
        <v>453.17</v>
      </c>
      <c r="R937">
        <v>42.19</v>
      </c>
      <c r="S937">
        <v>28.65</v>
      </c>
      <c r="T937">
        <v>6033.63</v>
      </c>
      <c r="U937">
        <v>0.68</v>
      </c>
      <c r="V937">
        <v>0.9</v>
      </c>
      <c r="W937">
        <v>0.1</v>
      </c>
      <c r="X937">
        <v>0.35</v>
      </c>
      <c r="Y937">
        <v>1</v>
      </c>
      <c r="Z937">
        <v>10</v>
      </c>
    </row>
    <row r="938" spans="1:26">
      <c r="A938">
        <v>22</v>
      </c>
      <c r="B938">
        <v>85</v>
      </c>
      <c r="C938" t="s">
        <v>26</v>
      </c>
      <c r="D938">
        <v>8.405099999999999</v>
      </c>
      <c r="E938">
        <v>11.9</v>
      </c>
      <c r="F938">
        <v>9.08</v>
      </c>
      <c r="G938">
        <v>41.93</v>
      </c>
      <c r="H938">
        <v>0.66</v>
      </c>
      <c r="I938">
        <v>13</v>
      </c>
      <c r="J938">
        <v>175.92</v>
      </c>
      <c r="K938">
        <v>51.39</v>
      </c>
      <c r="L938">
        <v>6.5</v>
      </c>
      <c r="M938">
        <v>11</v>
      </c>
      <c r="N938">
        <v>33.03</v>
      </c>
      <c r="O938">
        <v>21931.08</v>
      </c>
      <c r="P938">
        <v>102.03</v>
      </c>
      <c r="Q938">
        <v>453.19</v>
      </c>
      <c r="R938">
        <v>42.55</v>
      </c>
      <c r="S938">
        <v>28.65</v>
      </c>
      <c r="T938">
        <v>6213.06</v>
      </c>
      <c r="U938">
        <v>0.67</v>
      </c>
      <c r="V938">
        <v>0.89</v>
      </c>
      <c r="W938">
        <v>0.1</v>
      </c>
      <c r="X938">
        <v>0.36</v>
      </c>
      <c r="Y938">
        <v>1</v>
      </c>
      <c r="Z938">
        <v>10</v>
      </c>
    </row>
    <row r="939" spans="1:26">
      <c r="A939">
        <v>23</v>
      </c>
      <c r="B939">
        <v>85</v>
      </c>
      <c r="C939" t="s">
        <v>26</v>
      </c>
      <c r="D939">
        <v>8.461</v>
      </c>
      <c r="E939">
        <v>11.82</v>
      </c>
      <c r="F939">
        <v>9.039999999999999</v>
      </c>
      <c r="G939">
        <v>45.2</v>
      </c>
      <c r="H939">
        <v>0.68</v>
      </c>
      <c r="I939">
        <v>12</v>
      </c>
      <c r="J939">
        <v>176.29</v>
      </c>
      <c r="K939">
        <v>51.39</v>
      </c>
      <c r="L939">
        <v>6.75</v>
      </c>
      <c r="M939">
        <v>10</v>
      </c>
      <c r="N939">
        <v>33.15</v>
      </c>
      <c r="O939">
        <v>21976.61</v>
      </c>
      <c r="P939">
        <v>101.23</v>
      </c>
      <c r="Q939">
        <v>453.17</v>
      </c>
      <c r="R939">
        <v>41.15</v>
      </c>
      <c r="S939">
        <v>28.65</v>
      </c>
      <c r="T939">
        <v>5520.95</v>
      </c>
      <c r="U939">
        <v>0.7</v>
      </c>
      <c r="V939">
        <v>0.9</v>
      </c>
      <c r="W939">
        <v>0.1</v>
      </c>
      <c r="X939">
        <v>0.32</v>
      </c>
      <c r="Y939">
        <v>1</v>
      </c>
      <c r="Z939">
        <v>10</v>
      </c>
    </row>
    <row r="940" spans="1:26">
      <c r="A940">
        <v>24</v>
      </c>
      <c r="B940">
        <v>85</v>
      </c>
      <c r="C940" t="s">
        <v>26</v>
      </c>
      <c r="D940">
        <v>8.4575</v>
      </c>
      <c r="E940">
        <v>11.82</v>
      </c>
      <c r="F940">
        <v>9.039999999999999</v>
      </c>
      <c r="G940">
        <v>45.22</v>
      </c>
      <c r="H940">
        <v>0.7</v>
      </c>
      <c r="I940">
        <v>12</v>
      </c>
      <c r="J940">
        <v>176.66</v>
      </c>
      <c r="K940">
        <v>51.39</v>
      </c>
      <c r="L940">
        <v>7</v>
      </c>
      <c r="M940">
        <v>10</v>
      </c>
      <c r="N940">
        <v>33.27</v>
      </c>
      <c r="O940">
        <v>22022.17</v>
      </c>
      <c r="P940">
        <v>100.39</v>
      </c>
      <c r="Q940">
        <v>453.17</v>
      </c>
      <c r="R940">
        <v>41.23</v>
      </c>
      <c r="S940">
        <v>28.65</v>
      </c>
      <c r="T940">
        <v>5558.98</v>
      </c>
      <c r="U940">
        <v>0.6899999999999999</v>
      </c>
      <c r="V940">
        <v>0.9</v>
      </c>
      <c r="W940">
        <v>0.1</v>
      </c>
      <c r="X940">
        <v>0.32</v>
      </c>
      <c r="Y940">
        <v>1</v>
      </c>
      <c r="Z940">
        <v>10</v>
      </c>
    </row>
    <row r="941" spans="1:26">
      <c r="A941">
        <v>25</v>
      </c>
      <c r="B941">
        <v>85</v>
      </c>
      <c r="C941" t="s">
        <v>26</v>
      </c>
      <c r="D941">
        <v>8.5108</v>
      </c>
      <c r="E941">
        <v>11.75</v>
      </c>
      <c r="F941">
        <v>9</v>
      </c>
      <c r="G941">
        <v>49.12</v>
      </c>
      <c r="H941">
        <v>0.73</v>
      </c>
      <c r="I941">
        <v>11</v>
      </c>
      <c r="J941">
        <v>177.03</v>
      </c>
      <c r="K941">
        <v>51.39</v>
      </c>
      <c r="L941">
        <v>7.25</v>
      </c>
      <c r="M941">
        <v>9</v>
      </c>
      <c r="N941">
        <v>33.39</v>
      </c>
      <c r="O941">
        <v>22067.77</v>
      </c>
      <c r="P941">
        <v>99.31999999999999</v>
      </c>
      <c r="Q941">
        <v>453.2</v>
      </c>
      <c r="R941">
        <v>39.88</v>
      </c>
      <c r="S941">
        <v>28.65</v>
      </c>
      <c r="T941">
        <v>4892.15</v>
      </c>
      <c r="U941">
        <v>0.72</v>
      </c>
      <c r="V941">
        <v>0.9</v>
      </c>
      <c r="W941">
        <v>0.1</v>
      </c>
      <c r="X941">
        <v>0.28</v>
      </c>
      <c r="Y941">
        <v>1</v>
      </c>
      <c r="Z941">
        <v>10</v>
      </c>
    </row>
    <row r="942" spans="1:26">
      <c r="A942">
        <v>26</v>
      </c>
      <c r="B942">
        <v>85</v>
      </c>
      <c r="C942" t="s">
        <v>26</v>
      </c>
      <c r="D942">
        <v>8.5116</v>
      </c>
      <c r="E942">
        <v>11.75</v>
      </c>
      <c r="F942">
        <v>9</v>
      </c>
      <c r="G942">
        <v>49.11</v>
      </c>
      <c r="H942">
        <v>0.75</v>
      </c>
      <c r="I942">
        <v>11</v>
      </c>
      <c r="J942">
        <v>177.4</v>
      </c>
      <c r="K942">
        <v>51.39</v>
      </c>
      <c r="L942">
        <v>7.5</v>
      </c>
      <c r="M942">
        <v>9</v>
      </c>
      <c r="N942">
        <v>33.51</v>
      </c>
      <c r="O942">
        <v>22113.42</v>
      </c>
      <c r="P942">
        <v>98.91</v>
      </c>
      <c r="Q942">
        <v>453.17</v>
      </c>
      <c r="R942">
        <v>39.9</v>
      </c>
      <c r="S942">
        <v>28.65</v>
      </c>
      <c r="T942">
        <v>4899.37</v>
      </c>
      <c r="U942">
        <v>0.72</v>
      </c>
      <c r="V942">
        <v>0.9</v>
      </c>
      <c r="W942">
        <v>0.1</v>
      </c>
      <c r="X942">
        <v>0.28</v>
      </c>
      <c r="Y942">
        <v>1</v>
      </c>
      <c r="Z942">
        <v>10</v>
      </c>
    </row>
    <row r="943" spans="1:26">
      <c r="A943">
        <v>27</v>
      </c>
      <c r="B943">
        <v>85</v>
      </c>
      <c r="C943" t="s">
        <v>26</v>
      </c>
      <c r="D943">
        <v>8.506600000000001</v>
      </c>
      <c r="E943">
        <v>11.76</v>
      </c>
      <c r="F943">
        <v>9.01</v>
      </c>
      <c r="G943">
        <v>49.15</v>
      </c>
      <c r="H943">
        <v>0.77</v>
      </c>
      <c r="I943">
        <v>11</v>
      </c>
      <c r="J943">
        <v>177.77</v>
      </c>
      <c r="K943">
        <v>51.39</v>
      </c>
      <c r="L943">
        <v>7.75</v>
      </c>
      <c r="M943">
        <v>9</v>
      </c>
      <c r="N943">
        <v>33.63</v>
      </c>
      <c r="O943">
        <v>22159.1</v>
      </c>
      <c r="P943">
        <v>98.04000000000001</v>
      </c>
      <c r="Q943">
        <v>453.17</v>
      </c>
      <c r="R943">
        <v>40.06</v>
      </c>
      <c r="S943">
        <v>28.65</v>
      </c>
      <c r="T943">
        <v>4982.06</v>
      </c>
      <c r="U943">
        <v>0.72</v>
      </c>
      <c r="V943">
        <v>0.9</v>
      </c>
      <c r="W943">
        <v>0.1</v>
      </c>
      <c r="X943">
        <v>0.29</v>
      </c>
      <c r="Y943">
        <v>1</v>
      </c>
      <c r="Z943">
        <v>10</v>
      </c>
    </row>
    <row r="944" spans="1:26">
      <c r="A944">
        <v>28</v>
      </c>
      <c r="B944">
        <v>85</v>
      </c>
      <c r="C944" t="s">
        <v>26</v>
      </c>
      <c r="D944">
        <v>8.582100000000001</v>
      </c>
      <c r="E944">
        <v>11.65</v>
      </c>
      <c r="F944">
        <v>8.94</v>
      </c>
      <c r="G944">
        <v>53.64</v>
      </c>
      <c r="H944">
        <v>0.8</v>
      </c>
      <c r="I944">
        <v>10</v>
      </c>
      <c r="J944">
        <v>178.14</v>
      </c>
      <c r="K944">
        <v>51.39</v>
      </c>
      <c r="L944">
        <v>8</v>
      </c>
      <c r="M944">
        <v>8</v>
      </c>
      <c r="N944">
        <v>33.75</v>
      </c>
      <c r="O944">
        <v>22204.83</v>
      </c>
      <c r="P944">
        <v>96.88</v>
      </c>
      <c r="Q944">
        <v>453.19</v>
      </c>
      <c r="R944">
        <v>37.61</v>
      </c>
      <c r="S944">
        <v>28.65</v>
      </c>
      <c r="T944">
        <v>3758.11</v>
      </c>
      <c r="U944">
        <v>0.76</v>
      </c>
      <c r="V944">
        <v>0.91</v>
      </c>
      <c r="W944">
        <v>0.1</v>
      </c>
      <c r="X944">
        <v>0.22</v>
      </c>
      <c r="Y944">
        <v>1</v>
      </c>
      <c r="Z944">
        <v>10</v>
      </c>
    </row>
    <row r="945" spans="1:26">
      <c r="A945">
        <v>29</v>
      </c>
      <c r="B945">
        <v>85</v>
      </c>
      <c r="C945" t="s">
        <v>26</v>
      </c>
      <c r="D945">
        <v>8.5678</v>
      </c>
      <c r="E945">
        <v>11.67</v>
      </c>
      <c r="F945">
        <v>8.960000000000001</v>
      </c>
      <c r="G945">
        <v>53.76</v>
      </c>
      <c r="H945">
        <v>0.82</v>
      </c>
      <c r="I945">
        <v>10</v>
      </c>
      <c r="J945">
        <v>178.51</v>
      </c>
      <c r="K945">
        <v>51.39</v>
      </c>
      <c r="L945">
        <v>8.25</v>
      </c>
      <c r="M945">
        <v>8</v>
      </c>
      <c r="N945">
        <v>33.87</v>
      </c>
      <c r="O945">
        <v>22250.6</v>
      </c>
      <c r="P945">
        <v>96</v>
      </c>
      <c r="Q945">
        <v>453.17</v>
      </c>
      <c r="R945">
        <v>38.55</v>
      </c>
      <c r="S945">
        <v>28.65</v>
      </c>
      <c r="T945">
        <v>4231.01</v>
      </c>
      <c r="U945">
        <v>0.74</v>
      </c>
      <c r="V945">
        <v>0.91</v>
      </c>
      <c r="W945">
        <v>0.09</v>
      </c>
      <c r="X945">
        <v>0.24</v>
      </c>
      <c r="Y945">
        <v>1</v>
      </c>
      <c r="Z945">
        <v>10</v>
      </c>
    </row>
    <row r="946" spans="1:26">
      <c r="A946">
        <v>30</v>
      </c>
      <c r="B946">
        <v>85</v>
      </c>
      <c r="C946" t="s">
        <v>26</v>
      </c>
      <c r="D946">
        <v>8.547800000000001</v>
      </c>
      <c r="E946">
        <v>11.7</v>
      </c>
      <c r="F946">
        <v>8.99</v>
      </c>
      <c r="G946">
        <v>53.92</v>
      </c>
      <c r="H946">
        <v>0.84</v>
      </c>
      <c r="I946">
        <v>10</v>
      </c>
      <c r="J946">
        <v>178.88</v>
      </c>
      <c r="K946">
        <v>51.39</v>
      </c>
      <c r="L946">
        <v>8.5</v>
      </c>
      <c r="M946">
        <v>8</v>
      </c>
      <c r="N946">
        <v>33.99</v>
      </c>
      <c r="O946">
        <v>22296.41</v>
      </c>
      <c r="P946">
        <v>95.62</v>
      </c>
      <c r="Q946">
        <v>453.17</v>
      </c>
      <c r="R946">
        <v>39.32</v>
      </c>
      <c r="S946">
        <v>28.65</v>
      </c>
      <c r="T946">
        <v>4617.18</v>
      </c>
      <c r="U946">
        <v>0.73</v>
      </c>
      <c r="V946">
        <v>0.9</v>
      </c>
      <c r="W946">
        <v>0.1</v>
      </c>
      <c r="X946">
        <v>0.27</v>
      </c>
      <c r="Y946">
        <v>1</v>
      </c>
      <c r="Z946">
        <v>10</v>
      </c>
    </row>
    <row r="947" spans="1:26">
      <c r="A947">
        <v>31</v>
      </c>
      <c r="B947">
        <v>85</v>
      </c>
      <c r="C947" t="s">
        <v>26</v>
      </c>
      <c r="D947">
        <v>8.5966</v>
      </c>
      <c r="E947">
        <v>11.63</v>
      </c>
      <c r="F947">
        <v>8.960000000000001</v>
      </c>
      <c r="G947">
        <v>59.7</v>
      </c>
      <c r="H947">
        <v>0.87</v>
      </c>
      <c r="I947">
        <v>9</v>
      </c>
      <c r="J947">
        <v>179.26</v>
      </c>
      <c r="K947">
        <v>51.39</v>
      </c>
      <c r="L947">
        <v>8.75</v>
      </c>
      <c r="M947">
        <v>7</v>
      </c>
      <c r="N947">
        <v>34.11</v>
      </c>
      <c r="O947">
        <v>22342.26</v>
      </c>
      <c r="P947">
        <v>94.73</v>
      </c>
      <c r="Q947">
        <v>453.18</v>
      </c>
      <c r="R947">
        <v>38.26</v>
      </c>
      <c r="S947">
        <v>28.65</v>
      </c>
      <c r="T947">
        <v>4092.07</v>
      </c>
      <c r="U947">
        <v>0.75</v>
      </c>
      <c r="V947">
        <v>0.91</v>
      </c>
      <c r="W947">
        <v>0.1</v>
      </c>
      <c r="X947">
        <v>0.23</v>
      </c>
      <c r="Y947">
        <v>1</v>
      </c>
      <c r="Z947">
        <v>10</v>
      </c>
    </row>
    <row r="948" spans="1:26">
      <c r="A948">
        <v>32</v>
      </c>
      <c r="B948">
        <v>85</v>
      </c>
      <c r="C948" t="s">
        <v>26</v>
      </c>
      <c r="D948">
        <v>8.5915</v>
      </c>
      <c r="E948">
        <v>11.64</v>
      </c>
      <c r="F948">
        <v>8.960000000000001</v>
      </c>
      <c r="G948">
        <v>59.75</v>
      </c>
      <c r="H948">
        <v>0.89</v>
      </c>
      <c r="I948">
        <v>9</v>
      </c>
      <c r="J948">
        <v>179.63</v>
      </c>
      <c r="K948">
        <v>51.39</v>
      </c>
      <c r="L948">
        <v>9</v>
      </c>
      <c r="M948">
        <v>7</v>
      </c>
      <c r="N948">
        <v>34.24</v>
      </c>
      <c r="O948">
        <v>22388.15</v>
      </c>
      <c r="P948">
        <v>94.87</v>
      </c>
      <c r="Q948">
        <v>453.17</v>
      </c>
      <c r="R948">
        <v>38.54</v>
      </c>
      <c r="S948">
        <v>28.65</v>
      </c>
      <c r="T948">
        <v>4231.83</v>
      </c>
      <c r="U948">
        <v>0.74</v>
      </c>
      <c r="V948">
        <v>0.91</v>
      </c>
      <c r="W948">
        <v>0.1</v>
      </c>
      <c r="X948">
        <v>0.24</v>
      </c>
      <c r="Y948">
        <v>1</v>
      </c>
      <c r="Z948">
        <v>10</v>
      </c>
    </row>
    <row r="949" spans="1:26">
      <c r="A949">
        <v>33</v>
      </c>
      <c r="B949">
        <v>85</v>
      </c>
      <c r="C949" t="s">
        <v>26</v>
      </c>
      <c r="D949">
        <v>8.594099999999999</v>
      </c>
      <c r="E949">
        <v>11.64</v>
      </c>
      <c r="F949">
        <v>8.960000000000001</v>
      </c>
      <c r="G949">
        <v>59.72</v>
      </c>
      <c r="H949">
        <v>0.91</v>
      </c>
      <c r="I949">
        <v>9</v>
      </c>
      <c r="J949">
        <v>180</v>
      </c>
      <c r="K949">
        <v>51.39</v>
      </c>
      <c r="L949">
        <v>9.25</v>
      </c>
      <c r="M949">
        <v>7</v>
      </c>
      <c r="N949">
        <v>34.36</v>
      </c>
      <c r="O949">
        <v>22434.08</v>
      </c>
      <c r="P949">
        <v>94.04000000000001</v>
      </c>
      <c r="Q949">
        <v>453.23</v>
      </c>
      <c r="R949">
        <v>38.44</v>
      </c>
      <c r="S949">
        <v>28.65</v>
      </c>
      <c r="T949">
        <v>4178.39</v>
      </c>
      <c r="U949">
        <v>0.75</v>
      </c>
      <c r="V949">
        <v>0.91</v>
      </c>
      <c r="W949">
        <v>0.09</v>
      </c>
      <c r="X949">
        <v>0.24</v>
      </c>
      <c r="Y949">
        <v>1</v>
      </c>
      <c r="Z949">
        <v>10</v>
      </c>
    </row>
    <row r="950" spans="1:26">
      <c r="A950">
        <v>34</v>
      </c>
      <c r="B950">
        <v>85</v>
      </c>
      <c r="C950" t="s">
        <v>26</v>
      </c>
      <c r="D950">
        <v>8.658799999999999</v>
      </c>
      <c r="E950">
        <v>11.55</v>
      </c>
      <c r="F950">
        <v>8.91</v>
      </c>
      <c r="G950">
        <v>66.79000000000001</v>
      </c>
      <c r="H950">
        <v>0.93</v>
      </c>
      <c r="I950">
        <v>8</v>
      </c>
      <c r="J950">
        <v>180.37</v>
      </c>
      <c r="K950">
        <v>51.39</v>
      </c>
      <c r="L950">
        <v>9.5</v>
      </c>
      <c r="M950">
        <v>6</v>
      </c>
      <c r="N950">
        <v>34.48</v>
      </c>
      <c r="O950">
        <v>22480.05</v>
      </c>
      <c r="P950">
        <v>92.19</v>
      </c>
      <c r="Q950">
        <v>453.18</v>
      </c>
      <c r="R950">
        <v>36.6</v>
      </c>
      <c r="S950">
        <v>28.65</v>
      </c>
      <c r="T950">
        <v>3265.16</v>
      </c>
      <c r="U950">
        <v>0.78</v>
      </c>
      <c r="V950">
        <v>0.91</v>
      </c>
      <c r="W950">
        <v>0.09</v>
      </c>
      <c r="X950">
        <v>0.18</v>
      </c>
      <c r="Y950">
        <v>1</v>
      </c>
      <c r="Z950">
        <v>10</v>
      </c>
    </row>
    <row r="951" spans="1:26">
      <c r="A951">
        <v>35</v>
      </c>
      <c r="B951">
        <v>85</v>
      </c>
      <c r="C951" t="s">
        <v>26</v>
      </c>
      <c r="D951">
        <v>8.649900000000001</v>
      </c>
      <c r="E951">
        <v>11.56</v>
      </c>
      <c r="F951">
        <v>8.92</v>
      </c>
      <c r="G951">
        <v>66.88</v>
      </c>
      <c r="H951">
        <v>0.96</v>
      </c>
      <c r="I951">
        <v>8</v>
      </c>
      <c r="J951">
        <v>180.75</v>
      </c>
      <c r="K951">
        <v>51.39</v>
      </c>
      <c r="L951">
        <v>9.75</v>
      </c>
      <c r="M951">
        <v>6</v>
      </c>
      <c r="N951">
        <v>34.6</v>
      </c>
      <c r="O951">
        <v>22526.07</v>
      </c>
      <c r="P951">
        <v>91.56999999999999</v>
      </c>
      <c r="Q951">
        <v>453.19</v>
      </c>
      <c r="R951">
        <v>37.02</v>
      </c>
      <c r="S951">
        <v>28.65</v>
      </c>
      <c r="T951">
        <v>3474.17</v>
      </c>
      <c r="U951">
        <v>0.77</v>
      </c>
      <c r="V951">
        <v>0.91</v>
      </c>
      <c r="W951">
        <v>0.09</v>
      </c>
      <c r="X951">
        <v>0.2</v>
      </c>
      <c r="Y951">
        <v>1</v>
      </c>
      <c r="Z951">
        <v>10</v>
      </c>
    </row>
    <row r="952" spans="1:26">
      <c r="A952">
        <v>36</v>
      </c>
      <c r="B952">
        <v>85</v>
      </c>
      <c r="C952" t="s">
        <v>26</v>
      </c>
      <c r="D952">
        <v>8.660500000000001</v>
      </c>
      <c r="E952">
        <v>11.55</v>
      </c>
      <c r="F952">
        <v>8.9</v>
      </c>
      <c r="G952">
        <v>66.77</v>
      </c>
      <c r="H952">
        <v>0.98</v>
      </c>
      <c r="I952">
        <v>8</v>
      </c>
      <c r="J952">
        <v>181.12</v>
      </c>
      <c r="K952">
        <v>51.39</v>
      </c>
      <c r="L952">
        <v>10</v>
      </c>
      <c r="M952">
        <v>6</v>
      </c>
      <c r="N952">
        <v>34.73</v>
      </c>
      <c r="O952">
        <v>22572.13</v>
      </c>
      <c r="P952">
        <v>90.91</v>
      </c>
      <c r="Q952">
        <v>453.17</v>
      </c>
      <c r="R952">
        <v>36.4</v>
      </c>
      <c r="S952">
        <v>28.65</v>
      </c>
      <c r="T952">
        <v>3164.31</v>
      </c>
      <c r="U952">
        <v>0.79</v>
      </c>
      <c r="V952">
        <v>0.91</v>
      </c>
      <c r="W952">
        <v>0.1</v>
      </c>
      <c r="X952">
        <v>0.18</v>
      </c>
      <c r="Y952">
        <v>1</v>
      </c>
      <c r="Z952">
        <v>10</v>
      </c>
    </row>
    <row r="953" spans="1:26">
      <c r="A953">
        <v>37</v>
      </c>
      <c r="B953">
        <v>85</v>
      </c>
      <c r="C953" t="s">
        <v>26</v>
      </c>
      <c r="D953">
        <v>8.674899999999999</v>
      </c>
      <c r="E953">
        <v>11.53</v>
      </c>
      <c r="F953">
        <v>8.880000000000001</v>
      </c>
      <c r="G953">
        <v>66.63</v>
      </c>
      <c r="H953">
        <v>1</v>
      </c>
      <c r="I953">
        <v>8</v>
      </c>
      <c r="J953">
        <v>181.49</v>
      </c>
      <c r="K953">
        <v>51.39</v>
      </c>
      <c r="L953">
        <v>10.25</v>
      </c>
      <c r="M953">
        <v>6</v>
      </c>
      <c r="N953">
        <v>34.85</v>
      </c>
      <c r="O953">
        <v>22618.23</v>
      </c>
      <c r="P953">
        <v>90.12</v>
      </c>
      <c r="Q953">
        <v>453.17</v>
      </c>
      <c r="R953">
        <v>35.97</v>
      </c>
      <c r="S953">
        <v>28.65</v>
      </c>
      <c r="T953">
        <v>2949.26</v>
      </c>
      <c r="U953">
        <v>0.8</v>
      </c>
      <c r="V953">
        <v>0.91</v>
      </c>
      <c r="W953">
        <v>0.09</v>
      </c>
      <c r="X953">
        <v>0.16</v>
      </c>
      <c r="Y953">
        <v>1</v>
      </c>
      <c r="Z953">
        <v>10</v>
      </c>
    </row>
    <row r="954" spans="1:26">
      <c r="A954">
        <v>38</v>
      </c>
      <c r="B954">
        <v>85</v>
      </c>
      <c r="C954" t="s">
        <v>26</v>
      </c>
      <c r="D954">
        <v>8.6356</v>
      </c>
      <c r="E954">
        <v>11.58</v>
      </c>
      <c r="F954">
        <v>8.94</v>
      </c>
      <c r="G954">
        <v>67.02</v>
      </c>
      <c r="H954">
        <v>1.02</v>
      </c>
      <c r="I954">
        <v>8</v>
      </c>
      <c r="J954">
        <v>181.87</v>
      </c>
      <c r="K954">
        <v>51.39</v>
      </c>
      <c r="L954">
        <v>10.5</v>
      </c>
      <c r="M954">
        <v>6</v>
      </c>
      <c r="N954">
        <v>34.98</v>
      </c>
      <c r="O954">
        <v>22664.49</v>
      </c>
      <c r="P954">
        <v>89.95</v>
      </c>
      <c r="Q954">
        <v>453.17</v>
      </c>
      <c r="R954">
        <v>37.71</v>
      </c>
      <c r="S954">
        <v>28.65</v>
      </c>
      <c r="T954">
        <v>3822.11</v>
      </c>
      <c r="U954">
        <v>0.76</v>
      </c>
      <c r="V954">
        <v>0.91</v>
      </c>
      <c r="W954">
        <v>0.09</v>
      </c>
      <c r="X954">
        <v>0.22</v>
      </c>
      <c r="Y954">
        <v>1</v>
      </c>
      <c r="Z954">
        <v>10</v>
      </c>
    </row>
    <row r="955" spans="1:26">
      <c r="A955">
        <v>39</v>
      </c>
      <c r="B955">
        <v>85</v>
      </c>
      <c r="C955" t="s">
        <v>26</v>
      </c>
      <c r="D955">
        <v>8.695</v>
      </c>
      <c r="E955">
        <v>11.5</v>
      </c>
      <c r="F955">
        <v>8.890000000000001</v>
      </c>
      <c r="G955">
        <v>76.20999999999999</v>
      </c>
      <c r="H955">
        <v>1.05</v>
      </c>
      <c r="I955">
        <v>7</v>
      </c>
      <c r="J955">
        <v>182.24</v>
      </c>
      <c r="K955">
        <v>51.39</v>
      </c>
      <c r="L955">
        <v>10.75</v>
      </c>
      <c r="M955">
        <v>5</v>
      </c>
      <c r="N955">
        <v>35.1</v>
      </c>
      <c r="O955">
        <v>22710.68</v>
      </c>
      <c r="P955">
        <v>88.90000000000001</v>
      </c>
      <c r="Q955">
        <v>453.17</v>
      </c>
      <c r="R955">
        <v>36.22</v>
      </c>
      <c r="S955">
        <v>28.65</v>
      </c>
      <c r="T955">
        <v>3080.56</v>
      </c>
      <c r="U955">
        <v>0.79</v>
      </c>
      <c r="V955">
        <v>0.91</v>
      </c>
      <c r="W955">
        <v>0.09</v>
      </c>
      <c r="X955">
        <v>0.17</v>
      </c>
      <c r="Y955">
        <v>1</v>
      </c>
      <c r="Z955">
        <v>10</v>
      </c>
    </row>
    <row r="956" spans="1:26">
      <c r="A956">
        <v>40</v>
      </c>
      <c r="B956">
        <v>85</v>
      </c>
      <c r="C956" t="s">
        <v>26</v>
      </c>
      <c r="D956">
        <v>8.6967</v>
      </c>
      <c r="E956">
        <v>11.5</v>
      </c>
      <c r="F956">
        <v>8.890000000000001</v>
      </c>
      <c r="G956">
        <v>76.19</v>
      </c>
      <c r="H956">
        <v>1.07</v>
      </c>
      <c r="I956">
        <v>7</v>
      </c>
      <c r="J956">
        <v>182.62</v>
      </c>
      <c r="K956">
        <v>51.39</v>
      </c>
      <c r="L956">
        <v>11</v>
      </c>
      <c r="M956">
        <v>5</v>
      </c>
      <c r="N956">
        <v>35.22</v>
      </c>
      <c r="O956">
        <v>22756.91</v>
      </c>
      <c r="P956">
        <v>88.73999999999999</v>
      </c>
      <c r="Q956">
        <v>453.17</v>
      </c>
      <c r="R956">
        <v>36.13</v>
      </c>
      <c r="S956">
        <v>28.65</v>
      </c>
      <c r="T956">
        <v>3033.83</v>
      </c>
      <c r="U956">
        <v>0.79</v>
      </c>
      <c r="V956">
        <v>0.91</v>
      </c>
      <c r="W956">
        <v>0.09</v>
      </c>
      <c r="X956">
        <v>0.17</v>
      </c>
      <c r="Y956">
        <v>1</v>
      </c>
      <c r="Z956">
        <v>10</v>
      </c>
    </row>
    <row r="957" spans="1:26">
      <c r="A957">
        <v>41</v>
      </c>
      <c r="B957">
        <v>85</v>
      </c>
      <c r="C957" t="s">
        <v>26</v>
      </c>
      <c r="D957">
        <v>8.693300000000001</v>
      </c>
      <c r="E957">
        <v>11.5</v>
      </c>
      <c r="F957">
        <v>8.890000000000001</v>
      </c>
      <c r="G957">
        <v>76.23</v>
      </c>
      <c r="H957">
        <v>1.09</v>
      </c>
      <c r="I957">
        <v>7</v>
      </c>
      <c r="J957">
        <v>182.99</v>
      </c>
      <c r="K957">
        <v>51.39</v>
      </c>
      <c r="L957">
        <v>11.25</v>
      </c>
      <c r="M957">
        <v>3</v>
      </c>
      <c r="N957">
        <v>35.35</v>
      </c>
      <c r="O957">
        <v>22803.18</v>
      </c>
      <c r="P957">
        <v>88.14</v>
      </c>
      <c r="Q957">
        <v>453.22</v>
      </c>
      <c r="R957">
        <v>36.11</v>
      </c>
      <c r="S957">
        <v>28.65</v>
      </c>
      <c r="T957">
        <v>3024.02</v>
      </c>
      <c r="U957">
        <v>0.79</v>
      </c>
      <c r="V957">
        <v>0.91</v>
      </c>
      <c r="W957">
        <v>0.1</v>
      </c>
      <c r="X957">
        <v>0.17</v>
      </c>
      <c r="Y957">
        <v>1</v>
      </c>
      <c r="Z957">
        <v>10</v>
      </c>
    </row>
    <row r="958" spans="1:26">
      <c r="A958">
        <v>42</v>
      </c>
      <c r="B958">
        <v>85</v>
      </c>
      <c r="C958" t="s">
        <v>26</v>
      </c>
      <c r="D958">
        <v>8.690799999999999</v>
      </c>
      <c r="E958">
        <v>11.51</v>
      </c>
      <c r="F958">
        <v>8.9</v>
      </c>
      <c r="G958">
        <v>76.26000000000001</v>
      </c>
      <c r="H958">
        <v>1.11</v>
      </c>
      <c r="I958">
        <v>7</v>
      </c>
      <c r="J958">
        <v>183.37</v>
      </c>
      <c r="K958">
        <v>51.39</v>
      </c>
      <c r="L958">
        <v>11.5</v>
      </c>
      <c r="M958">
        <v>2</v>
      </c>
      <c r="N958">
        <v>35.48</v>
      </c>
      <c r="O958">
        <v>22849.49</v>
      </c>
      <c r="P958">
        <v>87.91</v>
      </c>
      <c r="Q958">
        <v>453.22</v>
      </c>
      <c r="R958">
        <v>36.23</v>
      </c>
      <c r="S958">
        <v>28.65</v>
      </c>
      <c r="T958">
        <v>3085.94</v>
      </c>
      <c r="U958">
        <v>0.79</v>
      </c>
      <c r="V958">
        <v>0.91</v>
      </c>
      <c r="W958">
        <v>0.1</v>
      </c>
      <c r="X958">
        <v>0.18</v>
      </c>
      <c r="Y958">
        <v>1</v>
      </c>
      <c r="Z958">
        <v>10</v>
      </c>
    </row>
    <row r="959" spans="1:26">
      <c r="A959">
        <v>43</v>
      </c>
      <c r="B959">
        <v>85</v>
      </c>
      <c r="C959" t="s">
        <v>26</v>
      </c>
      <c r="D959">
        <v>8.6829</v>
      </c>
      <c r="E959">
        <v>11.52</v>
      </c>
      <c r="F959">
        <v>8.91</v>
      </c>
      <c r="G959">
        <v>76.34999999999999</v>
      </c>
      <c r="H959">
        <v>1.13</v>
      </c>
      <c r="I959">
        <v>7</v>
      </c>
      <c r="J959">
        <v>183.74</v>
      </c>
      <c r="K959">
        <v>51.39</v>
      </c>
      <c r="L959">
        <v>11.75</v>
      </c>
      <c r="M959">
        <v>0</v>
      </c>
      <c r="N959">
        <v>35.6</v>
      </c>
      <c r="O959">
        <v>22895.85</v>
      </c>
      <c r="P959">
        <v>87.76000000000001</v>
      </c>
      <c r="Q959">
        <v>453.22</v>
      </c>
      <c r="R959">
        <v>36.5</v>
      </c>
      <c r="S959">
        <v>28.65</v>
      </c>
      <c r="T959">
        <v>3218.24</v>
      </c>
      <c r="U959">
        <v>0.79</v>
      </c>
      <c r="V959">
        <v>0.91</v>
      </c>
      <c r="W959">
        <v>0.1</v>
      </c>
      <c r="X959">
        <v>0.19</v>
      </c>
      <c r="Y959">
        <v>1</v>
      </c>
      <c r="Z959">
        <v>10</v>
      </c>
    </row>
    <row r="960" spans="1:26">
      <c r="A960">
        <v>0</v>
      </c>
      <c r="B960">
        <v>20</v>
      </c>
      <c r="C960" t="s">
        <v>26</v>
      </c>
      <c r="D960">
        <v>8.3926</v>
      </c>
      <c r="E960">
        <v>11.92</v>
      </c>
      <c r="F960">
        <v>9.73</v>
      </c>
      <c r="G960">
        <v>16.21</v>
      </c>
      <c r="H960">
        <v>0.34</v>
      </c>
      <c r="I960">
        <v>36</v>
      </c>
      <c r="J960">
        <v>51.33</v>
      </c>
      <c r="K960">
        <v>24.83</v>
      </c>
      <c r="L960">
        <v>1</v>
      </c>
      <c r="M960">
        <v>34</v>
      </c>
      <c r="N960">
        <v>5.51</v>
      </c>
      <c r="O960">
        <v>6564.78</v>
      </c>
      <c r="P960">
        <v>48.42</v>
      </c>
      <c r="Q960">
        <v>453.17</v>
      </c>
      <c r="R960">
        <v>63.31</v>
      </c>
      <c r="S960">
        <v>28.65</v>
      </c>
      <c r="T960">
        <v>16479.56</v>
      </c>
      <c r="U960">
        <v>0.45</v>
      </c>
      <c r="V960">
        <v>0.84</v>
      </c>
      <c r="W960">
        <v>0.14</v>
      </c>
      <c r="X960">
        <v>1.01</v>
      </c>
      <c r="Y960">
        <v>1</v>
      </c>
      <c r="Z960">
        <v>10</v>
      </c>
    </row>
    <row r="961" spans="1:26">
      <c r="A961">
        <v>1</v>
      </c>
      <c r="B961">
        <v>20</v>
      </c>
      <c r="C961" t="s">
        <v>26</v>
      </c>
      <c r="D961">
        <v>8.751899999999999</v>
      </c>
      <c r="E961">
        <v>11.43</v>
      </c>
      <c r="F961">
        <v>9.35</v>
      </c>
      <c r="G961">
        <v>20.77</v>
      </c>
      <c r="H961">
        <v>0.42</v>
      </c>
      <c r="I961">
        <v>27</v>
      </c>
      <c r="J961">
        <v>51.62</v>
      </c>
      <c r="K961">
        <v>24.83</v>
      </c>
      <c r="L961">
        <v>1.25</v>
      </c>
      <c r="M961">
        <v>20</v>
      </c>
      <c r="N961">
        <v>5.54</v>
      </c>
      <c r="O961">
        <v>6599.8</v>
      </c>
      <c r="P961">
        <v>44.13</v>
      </c>
      <c r="Q961">
        <v>453.25</v>
      </c>
      <c r="R961">
        <v>50.63</v>
      </c>
      <c r="S961">
        <v>28.65</v>
      </c>
      <c r="T961">
        <v>10186.08</v>
      </c>
      <c r="U961">
        <v>0.57</v>
      </c>
      <c r="V961">
        <v>0.87</v>
      </c>
      <c r="W961">
        <v>0.12</v>
      </c>
      <c r="X961">
        <v>0.63</v>
      </c>
      <c r="Y961">
        <v>1</v>
      </c>
      <c r="Z961">
        <v>10</v>
      </c>
    </row>
    <row r="962" spans="1:26">
      <c r="A962">
        <v>2</v>
      </c>
      <c r="B962">
        <v>20</v>
      </c>
      <c r="C962" t="s">
        <v>26</v>
      </c>
      <c r="D962">
        <v>8.7364</v>
      </c>
      <c r="E962">
        <v>11.45</v>
      </c>
      <c r="F962">
        <v>9.41</v>
      </c>
      <c r="G962">
        <v>23.51</v>
      </c>
      <c r="H962">
        <v>0.5</v>
      </c>
      <c r="I962">
        <v>24</v>
      </c>
      <c r="J962">
        <v>51.9</v>
      </c>
      <c r="K962">
        <v>24.83</v>
      </c>
      <c r="L962">
        <v>1.5</v>
      </c>
      <c r="M962">
        <v>4</v>
      </c>
      <c r="N962">
        <v>5.57</v>
      </c>
      <c r="O962">
        <v>6634.84</v>
      </c>
      <c r="P962">
        <v>43.48</v>
      </c>
      <c r="Q962">
        <v>453.22</v>
      </c>
      <c r="R962">
        <v>52.05</v>
      </c>
      <c r="S962">
        <v>28.65</v>
      </c>
      <c r="T962">
        <v>10907.83</v>
      </c>
      <c r="U962">
        <v>0.55</v>
      </c>
      <c r="V962">
        <v>0.86</v>
      </c>
      <c r="W962">
        <v>0.15</v>
      </c>
      <c r="X962">
        <v>0.68</v>
      </c>
      <c r="Y962">
        <v>1</v>
      </c>
      <c r="Z962">
        <v>10</v>
      </c>
    </row>
    <row r="963" spans="1:26">
      <c r="A963">
        <v>3</v>
      </c>
      <c r="B963">
        <v>20</v>
      </c>
      <c r="C963" t="s">
        <v>26</v>
      </c>
      <c r="D963">
        <v>8.7362</v>
      </c>
      <c r="E963">
        <v>11.45</v>
      </c>
      <c r="F963">
        <v>9.41</v>
      </c>
      <c r="G963">
        <v>23.51</v>
      </c>
      <c r="H963">
        <v>0.58</v>
      </c>
      <c r="I963">
        <v>24</v>
      </c>
      <c r="J963">
        <v>52.19</v>
      </c>
      <c r="K963">
        <v>24.83</v>
      </c>
      <c r="L963">
        <v>1.75</v>
      </c>
      <c r="M963">
        <v>0</v>
      </c>
      <c r="N963">
        <v>5.61</v>
      </c>
      <c r="O963">
        <v>6670.02</v>
      </c>
      <c r="P963">
        <v>43.67</v>
      </c>
      <c r="Q963">
        <v>453.32</v>
      </c>
      <c r="R963">
        <v>51.97</v>
      </c>
      <c r="S963">
        <v>28.65</v>
      </c>
      <c r="T963">
        <v>10868.94</v>
      </c>
      <c r="U963">
        <v>0.55</v>
      </c>
      <c r="V963">
        <v>0.86</v>
      </c>
      <c r="W963">
        <v>0.15</v>
      </c>
      <c r="X963">
        <v>0.68</v>
      </c>
      <c r="Y963">
        <v>1</v>
      </c>
      <c r="Z963">
        <v>10</v>
      </c>
    </row>
    <row r="964" spans="1:26">
      <c r="A964">
        <v>0</v>
      </c>
      <c r="B964">
        <v>120</v>
      </c>
      <c r="C964" t="s">
        <v>26</v>
      </c>
      <c r="D964">
        <v>4.3941</v>
      </c>
      <c r="E964">
        <v>22.76</v>
      </c>
      <c r="F964">
        <v>13.22</v>
      </c>
      <c r="G964">
        <v>5.29</v>
      </c>
      <c r="H964">
        <v>0.08</v>
      </c>
      <c r="I964">
        <v>150</v>
      </c>
      <c r="J964">
        <v>232.68</v>
      </c>
      <c r="K964">
        <v>57.72</v>
      </c>
      <c r="L964">
        <v>1</v>
      </c>
      <c r="M964">
        <v>148</v>
      </c>
      <c r="N964">
        <v>53.95</v>
      </c>
      <c r="O964">
        <v>28931.02</v>
      </c>
      <c r="P964">
        <v>205.11</v>
      </c>
      <c r="Q964">
        <v>453.31</v>
      </c>
      <c r="R964">
        <v>177.72</v>
      </c>
      <c r="S964">
        <v>28.65</v>
      </c>
      <c r="T964">
        <v>73113</v>
      </c>
      <c r="U964">
        <v>0.16</v>
      </c>
      <c r="V964">
        <v>0.62</v>
      </c>
      <c r="W964">
        <v>0.32</v>
      </c>
      <c r="X964">
        <v>4.49</v>
      </c>
      <c r="Y964">
        <v>1</v>
      </c>
      <c r="Z964">
        <v>10</v>
      </c>
    </row>
    <row r="965" spans="1:26">
      <c r="A965">
        <v>1</v>
      </c>
      <c r="B965">
        <v>120</v>
      </c>
      <c r="C965" t="s">
        <v>26</v>
      </c>
      <c r="D965">
        <v>5.1212</v>
      </c>
      <c r="E965">
        <v>19.53</v>
      </c>
      <c r="F965">
        <v>11.9</v>
      </c>
      <c r="G965">
        <v>6.61</v>
      </c>
      <c r="H965">
        <v>0.1</v>
      </c>
      <c r="I965">
        <v>108</v>
      </c>
      <c r="J965">
        <v>233.1</v>
      </c>
      <c r="K965">
        <v>57.72</v>
      </c>
      <c r="L965">
        <v>1.25</v>
      </c>
      <c r="M965">
        <v>106</v>
      </c>
      <c r="N965">
        <v>54.13</v>
      </c>
      <c r="O965">
        <v>28983.75</v>
      </c>
      <c r="P965">
        <v>184.14</v>
      </c>
      <c r="Q965">
        <v>453.28</v>
      </c>
      <c r="R965">
        <v>134.52</v>
      </c>
      <c r="S965">
        <v>28.65</v>
      </c>
      <c r="T965">
        <v>51724.74</v>
      </c>
      <c r="U965">
        <v>0.21</v>
      </c>
      <c r="V965">
        <v>0.68</v>
      </c>
      <c r="W965">
        <v>0.25</v>
      </c>
      <c r="X965">
        <v>3.18</v>
      </c>
      <c r="Y965">
        <v>1</v>
      </c>
      <c r="Z965">
        <v>10</v>
      </c>
    </row>
    <row r="966" spans="1:26">
      <c r="A966">
        <v>2</v>
      </c>
      <c r="B966">
        <v>120</v>
      </c>
      <c r="C966" t="s">
        <v>26</v>
      </c>
      <c r="D966">
        <v>5.6582</v>
      </c>
      <c r="E966">
        <v>17.67</v>
      </c>
      <c r="F966">
        <v>11.14</v>
      </c>
      <c r="G966">
        <v>7.96</v>
      </c>
      <c r="H966">
        <v>0.11</v>
      </c>
      <c r="I966">
        <v>84</v>
      </c>
      <c r="J966">
        <v>233.53</v>
      </c>
      <c r="K966">
        <v>57.72</v>
      </c>
      <c r="L966">
        <v>1.5</v>
      </c>
      <c r="M966">
        <v>82</v>
      </c>
      <c r="N966">
        <v>54.31</v>
      </c>
      <c r="O966">
        <v>29036.54</v>
      </c>
      <c r="P966">
        <v>171.93</v>
      </c>
      <c r="Q966">
        <v>453.31</v>
      </c>
      <c r="R966">
        <v>109.51</v>
      </c>
      <c r="S966">
        <v>28.65</v>
      </c>
      <c r="T966">
        <v>39339.82</v>
      </c>
      <c r="U966">
        <v>0.26</v>
      </c>
      <c r="V966">
        <v>0.73</v>
      </c>
      <c r="W966">
        <v>0.21</v>
      </c>
      <c r="X966">
        <v>2.42</v>
      </c>
      <c r="Y966">
        <v>1</v>
      </c>
      <c r="Z966">
        <v>10</v>
      </c>
    </row>
    <row r="967" spans="1:26">
      <c r="A967">
        <v>3</v>
      </c>
      <c r="B967">
        <v>120</v>
      </c>
      <c r="C967" t="s">
        <v>26</v>
      </c>
      <c r="D967">
        <v>6.0435</v>
      </c>
      <c r="E967">
        <v>16.55</v>
      </c>
      <c r="F967">
        <v>10.69</v>
      </c>
      <c r="G967">
        <v>9.300000000000001</v>
      </c>
      <c r="H967">
        <v>0.13</v>
      </c>
      <c r="I967">
        <v>69</v>
      </c>
      <c r="J967">
        <v>233.96</v>
      </c>
      <c r="K967">
        <v>57.72</v>
      </c>
      <c r="L967">
        <v>1.75</v>
      </c>
      <c r="M967">
        <v>67</v>
      </c>
      <c r="N967">
        <v>54.49</v>
      </c>
      <c r="O967">
        <v>29089.39</v>
      </c>
      <c r="P967">
        <v>164.7</v>
      </c>
      <c r="Q967">
        <v>453.25</v>
      </c>
      <c r="R967">
        <v>95.09</v>
      </c>
      <c r="S967">
        <v>28.65</v>
      </c>
      <c r="T967">
        <v>32202.61</v>
      </c>
      <c r="U967">
        <v>0.3</v>
      </c>
      <c r="V967">
        <v>0.76</v>
      </c>
      <c r="W967">
        <v>0.19</v>
      </c>
      <c r="X967">
        <v>1.97</v>
      </c>
      <c r="Y967">
        <v>1</v>
      </c>
      <c r="Z967">
        <v>10</v>
      </c>
    </row>
    <row r="968" spans="1:26">
      <c r="A968">
        <v>4</v>
      </c>
      <c r="B968">
        <v>120</v>
      </c>
      <c r="C968" t="s">
        <v>26</v>
      </c>
      <c r="D968">
        <v>6.331</v>
      </c>
      <c r="E968">
        <v>15.8</v>
      </c>
      <c r="F968">
        <v>10.4</v>
      </c>
      <c r="G968">
        <v>10.57</v>
      </c>
      <c r="H968">
        <v>0.15</v>
      </c>
      <c r="I968">
        <v>59</v>
      </c>
      <c r="J968">
        <v>234.39</v>
      </c>
      <c r="K968">
        <v>57.72</v>
      </c>
      <c r="L968">
        <v>2</v>
      </c>
      <c r="M968">
        <v>57</v>
      </c>
      <c r="N968">
        <v>54.67</v>
      </c>
      <c r="O968">
        <v>29142.31</v>
      </c>
      <c r="P968">
        <v>159.77</v>
      </c>
      <c r="Q968">
        <v>453.28</v>
      </c>
      <c r="R968">
        <v>85.47</v>
      </c>
      <c r="S968">
        <v>28.65</v>
      </c>
      <c r="T968">
        <v>27446.62</v>
      </c>
      <c r="U968">
        <v>0.34</v>
      </c>
      <c r="V968">
        <v>0.78</v>
      </c>
      <c r="W968">
        <v>0.17</v>
      </c>
      <c r="X968">
        <v>1.68</v>
      </c>
      <c r="Y968">
        <v>1</v>
      </c>
      <c r="Z968">
        <v>10</v>
      </c>
    </row>
    <row r="969" spans="1:26">
      <c r="A969">
        <v>5</v>
      </c>
      <c r="B969">
        <v>120</v>
      </c>
      <c r="C969" t="s">
        <v>26</v>
      </c>
      <c r="D969">
        <v>6.5733</v>
      </c>
      <c r="E969">
        <v>15.21</v>
      </c>
      <c r="F969">
        <v>10.18</v>
      </c>
      <c r="G969">
        <v>11.98</v>
      </c>
      <c r="H969">
        <v>0.17</v>
      </c>
      <c r="I969">
        <v>51</v>
      </c>
      <c r="J969">
        <v>234.82</v>
      </c>
      <c r="K969">
        <v>57.72</v>
      </c>
      <c r="L969">
        <v>2.25</v>
      </c>
      <c r="M969">
        <v>49</v>
      </c>
      <c r="N969">
        <v>54.85</v>
      </c>
      <c r="O969">
        <v>29195.29</v>
      </c>
      <c r="P969">
        <v>155.97</v>
      </c>
      <c r="Q969">
        <v>453.32</v>
      </c>
      <c r="R969">
        <v>78.43000000000001</v>
      </c>
      <c r="S969">
        <v>28.65</v>
      </c>
      <c r="T969">
        <v>23965.7</v>
      </c>
      <c r="U969">
        <v>0.37</v>
      </c>
      <c r="V969">
        <v>0.8</v>
      </c>
      <c r="W969">
        <v>0.16</v>
      </c>
      <c r="X969">
        <v>1.46</v>
      </c>
      <c r="Y969">
        <v>1</v>
      </c>
      <c r="Z969">
        <v>10</v>
      </c>
    </row>
    <row r="970" spans="1:26">
      <c r="A970">
        <v>6</v>
      </c>
      <c r="B970">
        <v>120</v>
      </c>
      <c r="C970" t="s">
        <v>26</v>
      </c>
      <c r="D970">
        <v>6.7812</v>
      </c>
      <c r="E970">
        <v>14.75</v>
      </c>
      <c r="F970">
        <v>9.99</v>
      </c>
      <c r="G970">
        <v>13.32</v>
      </c>
      <c r="H970">
        <v>0.19</v>
      </c>
      <c r="I970">
        <v>45</v>
      </c>
      <c r="J970">
        <v>235.25</v>
      </c>
      <c r="K970">
        <v>57.72</v>
      </c>
      <c r="L970">
        <v>2.5</v>
      </c>
      <c r="M970">
        <v>43</v>
      </c>
      <c r="N970">
        <v>55.03</v>
      </c>
      <c r="O970">
        <v>29248.33</v>
      </c>
      <c r="P970">
        <v>152.7</v>
      </c>
      <c r="Q970">
        <v>453.23</v>
      </c>
      <c r="R970">
        <v>71.87</v>
      </c>
      <c r="S970">
        <v>28.65</v>
      </c>
      <c r="T970">
        <v>20714.12</v>
      </c>
      <c r="U970">
        <v>0.4</v>
      </c>
      <c r="V970">
        <v>0.8100000000000001</v>
      </c>
      <c r="W970">
        <v>0.15</v>
      </c>
      <c r="X970">
        <v>1.27</v>
      </c>
      <c r="Y970">
        <v>1</v>
      </c>
      <c r="Z970">
        <v>10</v>
      </c>
    </row>
    <row r="971" spans="1:26">
      <c r="A971">
        <v>7</v>
      </c>
      <c r="B971">
        <v>120</v>
      </c>
      <c r="C971" t="s">
        <v>26</v>
      </c>
      <c r="D971">
        <v>6.9301</v>
      </c>
      <c r="E971">
        <v>14.43</v>
      </c>
      <c r="F971">
        <v>9.85</v>
      </c>
      <c r="G971">
        <v>14.42</v>
      </c>
      <c r="H971">
        <v>0.21</v>
      </c>
      <c r="I971">
        <v>41</v>
      </c>
      <c r="J971">
        <v>235.68</v>
      </c>
      <c r="K971">
        <v>57.72</v>
      </c>
      <c r="L971">
        <v>2.75</v>
      </c>
      <c r="M971">
        <v>39</v>
      </c>
      <c r="N971">
        <v>55.21</v>
      </c>
      <c r="O971">
        <v>29301.44</v>
      </c>
      <c r="P971">
        <v>150.26</v>
      </c>
      <c r="Q971">
        <v>453.24</v>
      </c>
      <c r="R971">
        <v>67.52</v>
      </c>
      <c r="S971">
        <v>28.65</v>
      </c>
      <c r="T971">
        <v>18558.78</v>
      </c>
      <c r="U971">
        <v>0.42</v>
      </c>
      <c r="V971">
        <v>0.82</v>
      </c>
      <c r="W971">
        <v>0.14</v>
      </c>
      <c r="X971">
        <v>1.13</v>
      </c>
      <c r="Y971">
        <v>1</v>
      </c>
      <c r="Z971">
        <v>10</v>
      </c>
    </row>
    <row r="972" spans="1:26">
      <c r="A972">
        <v>8</v>
      </c>
      <c r="B972">
        <v>120</v>
      </c>
      <c r="C972" t="s">
        <v>26</v>
      </c>
      <c r="D972">
        <v>7.0726</v>
      </c>
      <c r="E972">
        <v>14.14</v>
      </c>
      <c r="F972">
        <v>9.74</v>
      </c>
      <c r="G972">
        <v>15.8</v>
      </c>
      <c r="H972">
        <v>0.23</v>
      </c>
      <c r="I972">
        <v>37</v>
      </c>
      <c r="J972">
        <v>236.11</v>
      </c>
      <c r="K972">
        <v>57.72</v>
      </c>
      <c r="L972">
        <v>3</v>
      </c>
      <c r="M972">
        <v>35</v>
      </c>
      <c r="N972">
        <v>55.39</v>
      </c>
      <c r="O972">
        <v>29354.61</v>
      </c>
      <c r="P972">
        <v>148.35</v>
      </c>
      <c r="Q972">
        <v>453.21</v>
      </c>
      <c r="R972">
        <v>63.89</v>
      </c>
      <c r="S972">
        <v>28.65</v>
      </c>
      <c r="T972">
        <v>16763.12</v>
      </c>
      <c r="U972">
        <v>0.45</v>
      </c>
      <c r="V972">
        <v>0.83</v>
      </c>
      <c r="W972">
        <v>0.14</v>
      </c>
      <c r="X972">
        <v>1.02</v>
      </c>
      <c r="Y972">
        <v>1</v>
      </c>
      <c r="Z972">
        <v>10</v>
      </c>
    </row>
    <row r="973" spans="1:26">
      <c r="A973">
        <v>9</v>
      </c>
      <c r="B973">
        <v>120</v>
      </c>
      <c r="C973" t="s">
        <v>26</v>
      </c>
      <c r="D973">
        <v>7.1898</v>
      </c>
      <c r="E973">
        <v>13.91</v>
      </c>
      <c r="F973">
        <v>9.65</v>
      </c>
      <c r="G973">
        <v>17.03</v>
      </c>
      <c r="H973">
        <v>0.24</v>
      </c>
      <c r="I973">
        <v>34</v>
      </c>
      <c r="J973">
        <v>236.54</v>
      </c>
      <c r="K973">
        <v>57.72</v>
      </c>
      <c r="L973">
        <v>3.25</v>
      </c>
      <c r="M973">
        <v>32</v>
      </c>
      <c r="N973">
        <v>55.57</v>
      </c>
      <c r="O973">
        <v>29407.85</v>
      </c>
      <c r="P973">
        <v>146.48</v>
      </c>
      <c r="Q973">
        <v>453.23</v>
      </c>
      <c r="R973">
        <v>60.78</v>
      </c>
      <c r="S973">
        <v>28.65</v>
      </c>
      <c r="T973">
        <v>15222.64</v>
      </c>
      <c r="U973">
        <v>0.47</v>
      </c>
      <c r="V973">
        <v>0.84</v>
      </c>
      <c r="W973">
        <v>0.14</v>
      </c>
      <c r="X973">
        <v>0.93</v>
      </c>
      <c r="Y973">
        <v>1</v>
      </c>
      <c r="Z973">
        <v>10</v>
      </c>
    </row>
    <row r="974" spans="1:26">
      <c r="A974">
        <v>10</v>
      </c>
      <c r="B974">
        <v>120</v>
      </c>
      <c r="C974" t="s">
        <v>26</v>
      </c>
      <c r="D974">
        <v>7.3111</v>
      </c>
      <c r="E974">
        <v>13.68</v>
      </c>
      <c r="F974">
        <v>9.56</v>
      </c>
      <c r="G974">
        <v>18.5</v>
      </c>
      <c r="H974">
        <v>0.26</v>
      </c>
      <c r="I974">
        <v>31</v>
      </c>
      <c r="J974">
        <v>236.98</v>
      </c>
      <c r="K974">
        <v>57.72</v>
      </c>
      <c r="L974">
        <v>3.5</v>
      </c>
      <c r="M974">
        <v>29</v>
      </c>
      <c r="N974">
        <v>55.75</v>
      </c>
      <c r="O974">
        <v>29461.15</v>
      </c>
      <c r="P974">
        <v>144.67</v>
      </c>
      <c r="Q974">
        <v>453.19</v>
      </c>
      <c r="R974">
        <v>57.8</v>
      </c>
      <c r="S974">
        <v>28.65</v>
      </c>
      <c r="T974">
        <v>13747.94</v>
      </c>
      <c r="U974">
        <v>0.5</v>
      </c>
      <c r="V974">
        <v>0.85</v>
      </c>
      <c r="W974">
        <v>0.13</v>
      </c>
      <c r="X974">
        <v>0.84</v>
      </c>
      <c r="Y974">
        <v>1</v>
      </c>
      <c r="Z974">
        <v>10</v>
      </c>
    </row>
    <row r="975" spans="1:26">
      <c r="A975">
        <v>11</v>
      </c>
      <c r="B975">
        <v>120</v>
      </c>
      <c r="C975" t="s">
        <v>26</v>
      </c>
      <c r="D975">
        <v>7.4221</v>
      </c>
      <c r="E975">
        <v>13.47</v>
      </c>
      <c r="F975">
        <v>9.44</v>
      </c>
      <c r="G975">
        <v>19.54</v>
      </c>
      <c r="H975">
        <v>0.28</v>
      </c>
      <c r="I975">
        <v>29</v>
      </c>
      <c r="J975">
        <v>237.41</v>
      </c>
      <c r="K975">
        <v>57.72</v>
      </c>
      <c r="L975">
        <v>3.75</v>
      </c>
      <c r="M975">
        <v>27</v>
      </c>
      <c r="N975">
        <v>55.93</v>
      </c>
      <c r="O975">
        <v>29514.51</v>
      </c>
      <c r="P975">
        <v>142.57</v>
      </c>
      <c r="Q975">
        <v>453.2</v>
      </c>
      <c r="R975">
        <v>53.74</v>
      </c>
      <c r="S975">
        <v>28.65</v>
      </c>
      <c r="T975">
        <v>11730.12</v>
      </c>
      <c r="U975">
        <v>0.53</v>
      </c>
      <c r="V975">
        <v>0.86</v>
      </c>
      <c r="W975">
        <v>0.13</v>
      </c>
      <c r="X975">
        <v>0.72</v>
      </c>
      <c r="Y975">
        <v>1</v>
      </c>
      <c r="Z975">
        <v>10</v>
      </c>
    </row>
    <row r="976" spans="1:26">
      <c r="A976">
        <v>12</v>
      </c>
      <c r="B976">
        <v>120</v>
      </c>
      <c r="C976" t="s">
        <v>26</v>
      </c>
      <c r="D976">
        <v>7.529</v>
      </c>
      <c r="E976">
        <v>13.28</v>
      </c>
      <c r="F976">
        <v>9.34</v>
      </c>
      <c r="G976">
        <v>20.76</v>
      </c>
      <c r="H976">
        <v>0.3</v>
      </c>
      <c r="I976">
        <v>27</v>
      </c>
      <c r="J976">
        <v>237.84</v>
      </c>
      <c r="K976">
        <v>57.72</v>
      </c>
      <c r="L976">
        <v>4</v>
      </c>
      <c r="M976">
        <v>25</v>
      </c>
      <c r="N976">
        <v>56.12</v>
      </c>
      <c r="O976">
        <v>29567.95</v>
      </c>
      <c r="P976">
        <v>140.67</v>
      </c>
      <c r="Q976">
        <v>453.3</v>
      </c>
      <c r="R976">
        <v>50.92</v>
      </c>
      <c r="S976">
        <v>28.65</v>
      </c>
      <c r="T976">
        <v>10329.62</v>
      </c>
      <c r="U976">
        <v>0.5600000000000001</v>
      </c>
      <c r="V976">
        <v>0.87</v>
      </c>
      <c r="W976">
        <v>0.11</v>
      </c>
      <c r="X976">
        <v>0.62</v>
      </c>
      <c r="Y976">
        <v>1</v>
      </c>
      <c r="Z976">
        <v>10</v>
      </c>
    </row>
    <row r="977" spans="1:26">
      <c r="A977">
        <v>13</v>
      </c>
      <c r="B977">
        <v>120</v>
      </c>
      <c r="C977" t="s">
        <v>26</v>
      </c>
      <c r="D977">
        <v>7.4422</v>
      </c>
      <c r="E977">
        <v>13.44</v>
      </c>
      <c r="F977">
        <v>9.539999999999999</v>
      </c>
      <c r="G977">
        <v>22.02</v>
      </c>
      <c r="H977">
        <v>0.32</v>
      </c>
      <c r="I977">
        <v>26</v>
      </c>
      <c r="J977">
        <v>238.28</v>
      </c>
      <c r="K977">
        <v>57.72</v>
      </c>
      <c r="L977">
        <v>4.25</v>
      </c>
      <c r="M977">
        <v>24</v>
      </c>
      <c r="N977">
        <v>56.3</v>
      </c>
      <c r="O977">
        <v>29621.44</v>
      </c>
      <c r="P977">
        <v>143.63</v>
      </c>
      <c r="Q977">
        <v>453.19</v>
      </c>
      <c r="R977">
        <v>57.66</v>
      </c>
      <c r="S977">
        <v>28.65</v>
      </c>
      <c r="T977">
        <v>13707.3</v>
      </c>
      <c r="U977">
        <v>0.5</v>
      </c>
      <c r="V977">
        <v>0.85</v>
      </c>
      <c r="W977">
        <v>0.13</v>
      </c>
      <c r="X977">
        <v>0.82</v>
      </c>
      <c r="Y977">
        <v>1</v>
      </c>
      <c r="Z977">
        <v>10</v>
      </c>
    </row>
    <row r="978" spans="1:26">
      <c r="A978">
        <v>14</v>
      </c>
      <c r="B978">
        <v>120</v>
      </c>
      <c r="C978" t="s">
        <v>26</v>
      </c>
      <c r="D978">
        <v>7.5645</v>
      </c>
      <c r="E978">
        <v>13.22</v>
      </c>
      <c r="F978">
        <v>9.42</v>
      </c>
      <c r="G978">
        <v>23.54</v>
      </c>
      <c r="H978">
        <v>0.34</v>
      </c>
      <c r="I978">
        <v>24</v>
      </c>
      <c r="J978">
        <v>238.71</v>
      </c>
      <c r="K978">
        <v>57.72</v>
      </c>
      <c r="L978">
        <v>4.5</v>
      </c>
      <c r="M978">
        <v>22</v>
      </c>
      <c r="N978">
        <v>56.49</v>
      </c>
      <c r="O978">
        <v>29675.01</v>
      </c>
      <c r="P978">
        <v>141.26</v>
      </c>
      <c r="Q978">
        <v>453.17</v>
      </c>
      <c r="R978">
        <v>53.52</v>
      </c>
      <c r="S978">
        <v>28.65</v>
      </c>
      <c r="T978">
        <v>11644.37</v>
      </c>
      <c r="U978">
        <v>0.54</v>
      </c>
      <c r="V978">
        <v>0.86</v>
      </c>
      <c r="W978">
        <v>0.12</v>
      </c>
      <c r="X978">
        <v>0.7</v>
      </c>
      <c r="Y978">
        <v>1</v>
      </c>
      <c r="Z978">
        <v>10</v>
      </c>
    </row>
    <row r="979" spans="1:26">
      <c r="A979">
        <v>15</v>
      </c>
      <c r="B979">
        <v>120</v>
      </c>
      <c r="C979" t="s">
        <v>26</v>
      </c>
      <c r="D979">
        <v>7.6157</v>
      </c>
      <c r="E979">
        <v>13.13</v>
      </c>
      <c r="F979">
        <v>9.369999999999999</v>
      </c>
      <c r="G979">
        <v>24.45</v>
      </c>
      <c r="H979">
        <v>0.35</v>
      </c>
      <c r="I979">
        <v>23</v>
      </c>
      <c r="J979">
        <v>239.14</v>
      </c>
      <c r="K979">
        <v>57.72</v>
      </c>
      <c r="L979">
        <v>4.75</v>
      </c>
      <c r="M979">
        <v>21</v>
      </c>
      <c r="N979">
        <v>56.67</v>
      </c>
      <c r="O979">
        <v>29728.63</v>
      </c>
      <c r="P979">
        <v>140.39</v>
      </c>
      <c r="Q979">
        <v>453.21</v>
      </c>
      <c r="R979">
        <v>52.03</v>
      </c>
      <c r="S979">
        <v>28.65</v>
      </c>
      <c r="T979">
        <v>10907.25</v>
      </c>
      <c r="U979">
        <v>0.55</v>
      </c>
      <c r="V979">
        <v>0.87</v>
      </c>
      <c r="W979">
        <v>0.12</v>
      </c>
      <c r="X979">
        <v>0.65</v>
      </c>
      <c r="Y979">
        <v>1</v>
      </c>
      <c r="Z979">
        <v>10</v>
      </c>
    </row>
    <row r="980" spans="1:26">
      <c r="A980">
        <v>16</v>
      </c>
      <c r="B980">
        <v>120</v>
      </c>
      <c r="C980" t="s">
        <v>26</v>
      </c>
      <c r="D980">
        <v>7.7124</v>
      </c>
      <c r="E980">
        <v>12.97</v>
      </c>
      <c r="F980">
        <v>9.300000000000001</v>
      </c>
      <c r="G980">
        <v>26.57</v>
      </c>
      <c r="H980">
        <v>0.37</v>
      </c>
      <c r="I980">
        <v>21</v>
      </c>
      <c r="J980">
        <v>239.58</v>
      </c>
      <c r="K980">
        <v>57.72</v>
      </c>
      <c r="L980">
        <v>5</v>
      </c>
      <c r="M980">
        <v>19</v>
      </c>
      <c r="N980">
        <v>56.86</v>
      </c>
      <c r="O980">
        <v>29782.33</v>
      </c>
      <c r="P980">
        <v>138.74</v>
      </c>
      <c r="Q980">
        <v>453.19</v>
      </c>
      <c r="R980">
        <v>49.58</v>
      </c>
      <c r="S980">
        <v>28.65</v>
      </c>
      <c r="T980">
        <v>9689.459999999999</v>
      </c>
      <c r="U980">
        <v>0.58</v>
      </c>
      <c r="V980">
        <v>0.87</v>
      </c>
      <c r="W980">
        <v>0.11</v>
      </c>
      <c r="X980">
        <v>0.58</v>
      </c>
      <c r="Y980">
        <v>1</v>
      </c>
      <c r="Z980">
        <v>10</v>
      </c>
    </row>
    <row r="981" spans="1:26">
      <c r="A981">
        <v>17</v>
      </c>
      <c r="B981">
        <v>120</v>
      </c>
      <c r="C981" t="s">
        <v>26</v>
      </c>
      <c r="D981">
        <v>7.762</v>
      </c>
      <c r="E981">
        <v>12.88</v>
      </c>
      <c r="F981">
        <v>9.26</v>
      </c>
      <c r="G981">
        <v>27.79</v>
      </c>
      <c r="H981">
        <v>0.39</v>
      </c>
      <c r="I981">
        <v>20</v>
      </c>
      <c r="J981">
        <v>240.02</v>
      </c>
      <c r="K981">
        <v>57.72</v>
      </c>
      <c r="L981">
        <v>5.25</v>
      </c>
      <c r="M981">
        <v>18</v>
      </c>
      <c r="N981">
        <v>57.04</v>
      </c>
      <c r="O981">
        <v>29836.09</v>
      </c>
      <c r="P981">
        <v>137.96</v>
      </c>
      <c r="Q981">
        <v>453.18</v>
      </c>
      <c r="R981">
        <v>48.38</v>
      </c>
      <c r="S981">
        <v>28.65</v>
      </c>
      <c r="T981">
        <v>9096.59</v>
      </c>
      <c r="U981">
        <v>0.59</v>
      </c>
      <c r="V981">
        <v>0.88</v>
      </c>
      <c r="W981">
        <v>0.11</v>
      </c>
      <c r="X981">
        <v>0.54</v>
      </c>
      <c r="Y981">
        <v>1</v>
      </c>
      <c r="Z981">
        <v>10</v>
      </c>
    </row>
    <row r="982" spans="1:26">
      <c r="A982">
        <v>18</v>
      </c>
      <c r="B982">
        <v>120</v>
      </c>
      <c r="C982" t="s">
        <v>26</v>
      </c>
      <c r="D982">
        <v>7.8054</v>
      </c>
      <c r="E982">
        <v>12.81</v>
      </c>
      <c r="F982">
        <v>9.24</v>
      </c>
      <c r="G982">
        <v>29.17</v>
      </c>
      <c r="H982">
        <v>0.41</v>
      </c>
      <c r="I982">
        <v>19</v>
      </c>
      <c r="J982">
        <v>240.45</v>
      </c>
      <c r="K982">
        <v>57.72</v>
      </c>
      <c r="L982">
        <v>5.5</v>
      </c>
      <c r="M982">
        <v>17</v>
      </c>
      <c r="N982">
        <v>57.23</v>
      </c>
      <c r="O982">
        <v>29890.04</v>
      </c>
      <c r="P982">
        <v>137.22</v>
      </c>
      <c r="Q982">
        <v>453.25</v>
      </c>
      <c r="R982">
        <v>47.41</v>
      </c>
      <c r="S982">
        <v>28.65</v>
      </c>
      <c r="T982">
        <v>8612.530000000001</v>
      </c>
      <c r="U982">
        <v>0.6</v>
      </c>
      <c r="V982">
        <v>0.88</v>
      </c>
      <c r="W982">
        <v>0.11</v>
      </c>
      <c r="X982">
        <v>0.52</v>
      </c>
      <c r="Y982">
        <v>1</v>
      </c>
      <c r="Z982">
        <v>10</v>
      </c>
    </row>
    <row r="983" spans="1:26">
      <c r="A983">
        <v>19</v>
      </c>
      <c r="B983">
        <v>120</v>
      </c>
      <c r="C983" t="s">
        <v>26</v>
      </c>
      <c r="D983">
        <v>7.8003</v>
      </c>
      <c r="E983">
        <v>12.82</v>
      </c>
      <c r="F983">
        <v>9.25</v>
      </c>
      <c r="G983">
        <v>29.2</v>
      </c>
      <c r="H983">
        <v>0.42</v>
      </c>
      <c r="I983">
        <v>19</v>
      </c>
      <c r="J983">
        <v>240.89</v>
      </c>
      <c r="K983">
        <v>57.72</v>
      </c>
      <c r="L983">
        <v>5.75</v>
      </c>
      <c r="M983">
        <v>17</v>
      </c>
      <c r="N983">
        <v>57.42</v>
      </c>
      <c r="O983">
        <v>29943.94</v>
      </c>
      <c r="P983">
        <v>137.1</v>
      </c>
      <c r="Q983">
        <v>453.17</v>
      </c>
      <c r="R983">
        <v>47.77</v>
      </c>
      <c r="S983">
        <v>28.65</v>
      </c>
      <c r="T983">
        <v>8793.540000000001</v>
      </c>
      <c r="U983">
        <v>0.6</v>
      </c>
      <c r="V983">
        <v>0.88</v>
      </c>
      <c r="W983">
        <v>0.11</v>
      </c>
      <c r="X983">
        <v>0.53</v>
      </c>
      <c r="Y983">
        <v>1</v>
      </c>
      <c r="Z983">
        <v>10</v>
      </c>
    </row>
    <row r="984" spans="1:26">
      <c r="A984">
        <v>20</v>
      </c>
      <c r="B984">
        <v>120</v>
      </c>
      <c r="C984" t="s">
        <v>26</v>
      </c>
      <c r="D984">
        <v>7.8503</v>
      </c>
      <c r="E984">
        <v>12.74</v>
      </c>
      <c r="F984">
        <v>9.210000000000001</v>
      </c>
      <c r="G984">
        <v>30.7</v>
      </c>
      <c r="H984">
        <v>0.44</v>
      </c>
      <c r="I984">
        <v>18</v>
      </c>
      <c r="J984">
        <v>241.33</v>
      </c>
      <c r="K984">
        <v>57.72</v>
      </c>
      <c r="L984">
        <v>6</v>
      </c>
      <c r="M984">
        <v>16</v>
      </c>
      <c r="N984">
        <v>57.6</v>
      </c>
      <c r="O984">
        <v>29997.9</v>
      </c>
      <c r="P984">
        <v>136.18</v>
      </c>
      <c r="Q984">
        <v>453.19</v>
      </c>
      <c r="R984">
        <v>46.56</v>
      </c>
      <c r="S984">
        <v>28.65</v>
      </c>
      <c r="T984">
        <v>8193.07</v>
      </c>
      <c r="U984">
        <v>0.62</v>
      </c>
      <c r="V984">
        <v>0.88</v>
      </c>
      <c r="W984">
        <v>0.11</v>
      </c>
      <c r="X984">
        <v>0.49</v>
      </c>
      <c r="Y984">
        <v>1</v>
      </c>
      <c r="Z984">
        <v>10</v>
      </c>
    </row>
    <row r="985" spans="1:26">
      <c r="A985">
        <v>21</v>
      </c>
      <c r="B985">
        <v>120</v>
      </c>
      <c r="C985" t="s">
        <v>26</v>
      </c>
      <c r="D985">
        <v>7.8985</v>
      </c>
      <c r="E985">
        <v>12.66</v>
      </c>
      <c r="F985">
        <v>9.18</v>
      </c>
      <c r="G985">
        <v>32.39</v>
      </c>
      <c r="H985">
        <v>0.46</v>
      </c>
      <c r="I985">
        <v>17</v>
      </c>
      <c r="J985">
        <v>241.77</v>
      </c>
      <c r="K985">
        <v>57.72</v>
      </c>
      <c r="L985">
        <v>6.25</v>
      </c>
      <c r="M985">
        <v>15</v>
      </c>
      <c r="N985">
        <v>57.79</v>
      </c>
      <c r="O985">
        <v>30051.93</v>
      </c>
      <c r="P985">
        <v>135.32</v>
      </c>
      <c r="Q985">
        <v>453.18</v>
      </c>
      <c r="R985">
        <v>45.47</v>
      </c>
      <c r="S985">
        <v>28.65</v>
      </c>
      <c r="T985">
        <v>7657.13</v>
      </c>
      <c r="U985">
        <v>0.63</v>
      </c>
      <c r="V985">
        <v>0.89</v>
      </c>
      <c r="W985">
        <v>0.11</v>
      </c>
      <c r="X985">
        <v>0.46</v>
      </c>
      <c r="Y985">
        <v>1</v>
      </c>
      <c r="Z985">
        <v>10</v>
      </c>
    </row>
    <row r="986" spans="1:26">
      <c r="A986">
        <v>22</v>
      </c>
      <c r="B986">
        <v>120</v>
      </c>
      <c r="C986" t="s">
        <v>26</v>
      </c>
      <c r="D986">
        <v>7.9516</v>
      </c>
      <c r="E986">
        <v>12.58</v>
      </c>
      <c r="F986">
        <v>9.140000000000001</v>
      </c>
      <c r="G986">
        <v>34.27</v>
      </c>
      <c r="H986">
        <v>0.48</v>
      </c>
      <c r="I986">
        <v>16</v>
      </c>
      <c r="J986">
        <v>242.2</v>
      </c>
      <c r="K986">
        <v>57.72</v>
      </c>
      <c r="L986">
        <v>6.5</v>
      </c>
      <c r="M986">
        <v>14</v>
      </c>
      <c r="N986">
        <v>57.98</v>
      </c>
      <c r="O986">
        <v>30106.03</v>
      </c>
      <c r="P986">
        <v>134.55</v>
      </c>
      <c r="Q986">
        <v>453.19</v>
      </c>
      <c r="R986">
        <v>44.19</v>
      </c>
      <c r="S986">
        <v>28.65</v>
      </c>
      <c r="T986">
        <v>7017.53</v>
      </c>
      <c r="U986">
        <v>0.65</v>
      </c>
      <c r="V986">
        <v>0.89</v>
      </c>
      <c r="W986">
        <v>0.11</v>
      </c>
      <c r="X986">
        <v>0.42</v>
      </c>
      <c r="Y986">
        <v>1</v>
      </c>
      <c r="Z986">
        <v>10</v>
      </c>
    </row>
    <row r="987" spans="1:26">
      <c r="A987">
        <v>23</v>
      </c>
      <c r="B987">
        <v>120</v>
      </c>
      <c r="C987" t="s">
        <v>26</v>
      </c>
      <c r="D987">
        <v>7.9451</v>
      </c>
      <c r="E987">
        <v>12.59</v>
      </c>
      <c r="F987">
        <v>9.15</v>
      </c>
      <c r="G987">
        <v>34.31</v>
      </c>
      <c r="H987">
        <v>0.49</v>
      </c>
      <c r="I987">
        <v>16</v>
      </c>
      <c r="J987">
        <v>242.64</v>
      </c>
      <c r="K987">
        <v>57.72</v>
      </c>
      <c r="L987">
        <v>6.75</v>
      </c>
      <c r="M987">
        <v>14</v>
      </c>
      <c r="N987">
        <v>58.17</v>
      </c>
      <c r="O987">
        <v>30160.2</v>
      </c>
      <c r="P987">
        <v>134.24</v>
      </c>
      <c r="Q987">
        <v>453.18</v>
      </c>
      <c r="R987">
        <v>44.54</v>
      </c>
      <c r="S987">
        <v>28.65</v>
      </c>
      <c r="T987">
        <v>7196.35</v>
      </c>
      <c r="U987">
        <v>0.64</v>
      </c>
      <c r="V987">
        <v>0.89</v>
      </c>
      <c r="W987">
        <v>0.11</v>
      </c>
      <c r="X987">
        <v>0.43</v>
      </c>
      <c r="Y987">
        <v>1</v>
      </c>
      <c r="Z987">
        <v>10</v>
      </c>
    </row>
    <row r="988" spans="1:26">
      <c r="A988">
        <v>24</v>
      </c>
      <c r="B988">
        <v>120</v>
      </c>
      <c r="C988" t="s">
        <v>26</v>
      </c>
      <c r="D988">
        <v>8.000400000000001</v>
      </c>
      <c r="E988">
        <v>12.5</v>
      </c>
      <c r="F988">
        <v>9.109999999999999</v>
      </c>
      <c r="G988">
        <v>36.43</v>
      </c>
      <c r="H988">
        <v>0.51</v>
      </c>
      <c r="I988">
        <v>15</v>
      </c>
      <c r="J988">
        <v>243.08</v>
      </c>
      <c r="K988">
        <v>57.72</v>
      </c>
      <c r="L988">
        <v>7</v>
      </c>
      <c r="M988">
        <v>13</v>
      </c>
      <c r="N988">
        <v>58.36</v>
      </c>
      <c r="O988">
        <v>30214.44</v>
      </c>
      <c r="P988">
        <v>133.33</v>
      </c>
      <c r="Q988">
        <v>453.18</v>
      </c>
      <c r="R988">
        <v>43.17</v>
      </c>
      <c r="S988">
        <v>28.65</v>
      </c>
      <c r="T988">
        <v>6517.26</v>
      </c>
      <c r="U988">
        <v>0.66</v>
      </c>
      <c r="V988">
        <v>0.89</v>
      </c>
      <c r="W988">
        <v>0.1</v>
      </c>
      <c r="X988">
        <v>0.39</v>
      </c>
      <c r="Y988">
        <v>1</v>
      </c>
      <c r="Z988">
        <v>10</v>
      </c>
    </row>
    <row r="989" spans="1:26">
      <c r="A989">
        <v>25</v>
      </c>
      <c r="B989">
        <v>120</v>
      </c>
      <c r="C989" t="s">
        <v>26</v>
      </c>
      <c r="D989">
        <v>8.0725</v>
      </c>
      <c r="E989">
        <v>12.39</v>
      </c>
      <c r="F989">
        <v>9.039999999999999</v>
      </c>
      <c r="G989">
        <v>38.75</v>
      </c>
      <c r="H989">
        <v>0.53</v>
      </c>
      <c r="I989">
        <v>14</v>
      </c>
      <c r="J989">
        <v>243.52</v>
      </c>
      <c r="K989">
        <v>57.72</v>
      </c>
      <c r="L989">
        <v>7.25</v>
      </c>
      <c r="M989">
        <v>12</v>
      </c>
      <c r="N989">
        <v>58.55</v>
      </c>
      <c r="O989">
        <v>30268.74</v>
      </c>
      <c r="P989">
        <v>131.53</v>
      </c>
      <c r="Q989">
        <v>453.17</v>
      </c>
      <c r="R989">
        <v>40.7</v>
      </c>
      <c r="S989">
        <v>28.65</v>
      </c>
      <c r="T989">
        <v>5287.46</v>
      </c>
      <c r="U989">
        <v>0.7</v>
      </c>
      <c r="V989">
        <v>0.9</v>
      </c>
      <c r="W989">
        <v>0.11</v>
      </c>
      <c r="X989">
        <v>0.32</v>
      </c>
      <c r="Y989">
        <v>1</v>
      </c>
      <c r="Z989">
        <v>10</v>
      </c>
    </row>
    <row r="990" spans="1:26">
      <c r="A990">
        <v>26</v>
      </c>
      <c r="B990">
        <v>120</v>
      </c>
      <c r="C990" t="s">
        <v>26</v>
      </c>
      <c r="D990">
        <v>8.089700000000001</v>
      </c>
      <c r="E990">
        <v>12.36</v>
      </c>
      <c r="F990">
        <v>9.01</v>
      </c>
      <c r="G990">
        <v>38.63</v>
      </c>
      <c r="H990">
        <v>0.55</v>
      </c>
      <c r="I990">
        <v>14</v>
      </c>
      <c r="J990">
        <v>243.96</v>
      </c>
      <c r="K990">
        <v>57.72</v>
      </c>
      <c r="L990">
        <v>7.5</v>
      </c>
      <c r="M990">
        <v>12</v>
      </c>
      <c r="N990">
        <v>58.74</v>
      </c>
      <c r="O990">
        <v>30323.11</v>
      </c>
      <c r="P990">
        <v>131.36</v>
      </c>
      <c r="Q990">
        <v>453.23</v>
      </c>
      <c r="R990">
        <v>40.19</v>
      </c>
      <c r="S990">
        <v>28.65</v>
      </c>
      <c r="T990">
        <v>5030.6</v>
      </c>
      <c r="U990">
        <v>0.71</v>
      </c>
      <c r="V990">
        <v>0.9</v>
      </c>
      <c r="W990">
        <v>0.1</v>
      </c>
      <c r="X990">
        <v>0.29</v>
      </c>
      <c r="Y990">
        <v>1</v>
      </c>
      <c r="Z990">
        <v>10</v>
      </c>
    </row>
    <row r="991" spans="1:26">
      <c r="A991">
        <v>27</v>
      </c>
      <c r="B991">
        <v>120</v>
      </c>
      <c r="C991" t="s">
        <v>26</v>
      </c>
      <c r="D991">
        <v>7.9961</v>
      </c>
      <c r="E991">
        <v>12.51</v>
      </c>
      <c r="F991">
        <v>9.16</v>
      </c>
      <c r="G991">
        <v>39.25</v>
      </c>
      <c r="H991">
        <v>0.5600000000000001</v>
      </c>
      <c r="I991">
        <v>14</v>
      </c>
      <c r="J991">
        <v>244.41</v>
      </c>
      <c r="K991">
        <v>57.72</v>
      </c>
      <c r="L991">
        <v>7.75</v>
      </c>
      <c r="M991">
        <v>12</v>
      </c>
      <c r="N991">
        <v>58.93</v>
      </c>
      <c r="O991">
        <v>30377.55</v>
      </c>
      <c r="P991">
        <v>133.3</v>
      </c>
      <c r="Q991">
        <v>453.17</v>
      </c>
      <c r="R991">
        <v>45.39</v>
      </c>
      <c r="S991">
        <v>28.65</v>
      </c>
      <c r="T991">
        <v>7628.51</v>
      </c>
      <c r="U991">
        <v>0.63</v>
      </c>
      <c r="V991">
        <v>0.89</v>
      </c>
      <c r="W991">
        <v>0.1</v>
      </c>
      <c r="X991">
        <v>0.44</v>
      </c>
      <c r="Y991">
        <v>1</v>
      </c>
      <c r="Z991">
        <v>10</v>
      </c>
    </row>
    <row r="992" spans="1:26">
      <c r="A992">
        <v>28</v>
      </c>
      <c r="B992">
        <v>120</v>
      </c>
      <c r="C992" t="s">
        <v>26</v>
      </c>
      <c r="D992">
        <v>8.0855</v>
      </c>
      <c r="E992">
        <v>12.37</v>
      </c>
      <c r="F992">
        <v>9.07</v>
      </c>
      <c r="G992">
        <v>41.85</v>
      </c>
      <c r="H992">
        <v>0.58</v>
      </c>
      <c r="I992">
        <v>13</v>
      </c>
      <c r="J992">
        <v>244.85</v>
      </c>
      <c r="K992">
        <v>57.72</v>
      </c>
      <c r="L992">
        <v>8</v>
      </c>
      <c r="M992">
        <v>11</v>
      </c>
      <c r="N992">
        <v>59.12</v>
      </c>
      <c r="O992">
        <v>30432.06</v>
      </c>
      <c r="P992">
        <v>131.7</v>
      </c>
      <c r="Q992">
        <v>453.17</v>
      </c>
      <c r="R992">
        <v>42.06</v>
      </c>
      <c r="S992">
        <v>28.65</v>
      </c>
      <c r="T992">
        <v>5971.89</v>
      </c>
      <c r="U992">
        <v>0.68</v>
      </c>
      <c r="V992">
        <v>0.9</v>
      </c>
      <c r="W992">
        <v>0.1</v>
      </c>
      <c r="X992">
        <v>0.35</v>
      </c>
      <c r="Y992">
        <v>1</v>
      </c>
      <c r="Z992">
        <v>10</v>
      </c>
    </row>
    <row r="993" spans="1:26">
      <c r="A993">
        <v>29</v>
      </c>
      <c r="B993">
        <v>120</v>
      </c>
      <c r="C993" t="s">
        <v>26</v>
      </c>
      <c r="D993">
        <v>8.084300000000001</v>
      </c>
      <c r="E993">
        <v>12.37</v>
      </c>
      <c r="F993">
        <v>9.07</v>
      </c>
      <c r="G993">
        <v>41.86</v>
      </c>
      <c r="H993">
        <v>0.6</v>
      </c>
      <c r="I993">
        <v>13</v>
      </c>
      <c r="J993">
        <v>245.29</v>
      </c>
      <c r="K993">
        <v>57.72</v>
      </c>
      <c r="L993">
        <v>8.25</v>
      </c>
      <c r="M993">
        <v>11</v>
      </c>
      <c r="N993">
        <v>59.32</v>
      </c>
      <c r="O993">
        <v>30486.64</v>
      </c>
      <c r="P993">
        <v>131.27</v>
      </c>
      <c r="Q993">
        <v>453.24</v>
      </c>
      <c r="R993">
        <v>41.99</v>
      </c>
      <c r="S993">
        <v>28.65</v>
      </c>
      <c r="T993">
        <v>5935.33</v>
      </c>
      <c r="U993">
        <v>0.68</v>
      </c>
      <c r="V993">
        <v>0.9</v>
      </c>
      <c r="W993">
        <v>0.1</v>
      </c>
      <c r="X993">
        <v>0.35</v>
      </c>
      <c r="Y993">
        <v>1</v>
      </c>
      <c r="Z993">
        <v>10</v>
      </c>
    </row>
    <row r="994" spans="1:26">
      <c r="A994">
        <v>30</v>
      </c>
      <c r="B994">
        <v>120</v>
      </c>
      <c r="C994" t="s">
        <v>26</v>
      </c>
      <c r="D994">
        <v>8.136699999999999</v>
      </c>
      <c r="E994">
        <v>12.29</v>
      </c>
      <c r="F994">
        <v>9.029999999999999</v>
      </c>
      <c r="G994">
        <v>45.17</v>
      </c>
      <c r="H994">
        <v>0.62</v>
      </c>
      <c r="I994">
        <v>12</v>
      </c>
      <c r="J994">
        <v>245.73</v>
      </c>
      <c r="K994">
        <v>57.72</v>
      </c>
      <c r="L994">
        <v>8.5</v>
      </c>
      <c r="M994">
        <v>10</v>
      </c>
      <c r="N994">
        <v>59.51</v>
      </c>
      <c r="O994">
        <v>30541.29</v>
      </c>
      <c r="P994">
        <v>129.99</v>
      </c>
      <c r="Q994">
        <v>453.17</v>
      </c>
      <c r="R994">
        <v>40.85</v>
      </c>
      <c r="S994">
        <v>28.65</v>
      </c>
      <c r="T994">
        <v>5369.87</v>
      </c>
      <c r="U994">
        <v>0.7</v>
      </c>
      <c r="V994">
        <v>0.9</v>
      </c>
      <c r="W994">
        <v>0.1</v>
      </c>
      <c r="X994">
        <v>0.31</v>
      </c>
      <c r="Y994">
        <v>1</v>
      </c>
      <c r="Z994">
        <v>10</v>
      </c>
    </row>
    <row r="995" spans="1:26">
      <c r="A995">
        <v>31</v>
      </c>
      <c r="B995">
        <v>120</v>
      </c>
      <c r="C995" t="s">
        <v>26</v>
      </c>
      <c r="D995">
        <v>8.1304</v>
      </c>
      <c r="E995">
        <v>12.3</v>
      </c>
      <c r="F995">
        <v>9.039999999999999</v>
      </c>
      <c r="G995">
        <v>45.22</v>
      </c>
      <c r="H995">
        <v>0.63</v>
      </c>
      <c r="I995">
        <v>12</v>
      </c>
      <c r="J995">
        <v>246.18</v>
      </c>
      <c r="K995">
        <v>57.72</v>
      </c>
      <c r="L995">
        <v>8.75</v>
      </c>
      <c r="M995">
        <v>10</v>
      </c>
      <c r="N995">
        <v>59.7</v>
      </c>
      <c r="O995">
        <v>30596.01</v>
      </c>
      <c r="P995">
        <v>130.27</v>
      </c>
      <c r="Q995">
        <v>453.18</v>
      </c>
      <c r="R995">
        <v>41.14</v>
      </c>
      <c r="S995">
        <v>28.65</v>
      </c>
      <c r="T995">
        <v>5513.26</v>
      </c>
      <c r="U995">
        <v>0.7</v>
      </c>
      <c r="V995">
        <v>0.9</v>
      </c>
      <c r="W995">
        <v>0.1</v>
      </c>
      <c r="X995">
        <v>0.32</v>
      </c>
      <c r="Y995">
        <v>1</v>
      </c>
      <c r="Z995">
        <v>10</v>
      </c>
    </row>
    <row r="996" spans="1:26">
      <c r="A996">
        <v>32</v>
      </c>
      <c r="B996">
        <v>120</v>
      </c>
      <c r="C996" t="s">
        <v>26</v>
      </c>
      <c r="D996">
        <v>8.132999999999999</v>
      </c>
      <c r="E996">
        <v>12.3</v>
      </c>
      <c r="F996">
        <v>9.039999999999999</v>
      </c>
      <c r="G996">
        <v>45.2</v>
      </c>
      <c r="H996">
        <v>0.65</v>
      </c>
      <c r="I996">
        <v>12</v>
      </c>
      <c r="J996">
        <v>246.62</v>
      </c>
      <c r="K996">
        <v>57.72</v>
      </c>
      <c r="L996">
        <v>9</v>
      </c>
      <c r="M996">
        <v>10</v>
      </c>
      <c r="N996">
        <v>59.9</v>
      </c>
      <c r="O996">
        <v>30650.8</v>
      </c>
      <c r="P996">
        <v>129.52</v>
      </c>
      <c r="Q996">
        <v>453.17</v>
      </c>
      <c r="R996">
        <v>41.06</v>
      </c>
      <c r="S996">
        <v>28.65</v>
      </c>
      <c r="T996">
        <v>5476.7</v>
      </c>
      <c r="U996">
        <v>0.7</v>
      </c>
      <c r="V996">
        <v>0.9</v>
      </c>
      <c r="W996">
        <v>0.1</v>
      </c>
      <c r="X996">
        <v>0.32</v>
      </c>
      <c r="Y996">
        <v>1</v>
      </c>
      <c r="Z996">
        <v>10</v>
      </c>
    </row>
    <row r="997" spans="1:26">
      <c r="A997">
        <v>33</v>
      </c>
      <c r="B997">
        <v>120</v>
      </c>
      <c r="C997" t="s">
        <v>26</v>
      </c>
      <c r="D997">
        <v>8.189299999999999</v>
      </c>
      <c r="E997">
        <v>12.21</v>
      </c>
      <c r="F997">
        <v>9</v>
      </c>
      <c r="G997">
        <v>49.1</v>
      </c>
      <c r="H997">
        <v>0.67</v>
      </c>
      <c r="I997">
        <v>11</v>
      </c>
      <c r="J997">
        <v>247.07</v>
      </c>
      <c r="K997">
        <v>57.72</v>
      </c>
      <c r="L997">
        <v>9.25</v>
      </c>
      <c r="M997">
        <v>9</v>
      </c>
      <c r="N997">
        <v>60.09</v>
      </c>
      <c r="O997">
        <v>30705.66</v>
      </c>
      <c r="P997">
        <v>128.52</v>
      </c>
      <c r="Q997">
        <v>453.18</v>
      </c>
      <c r="R997">
        <v>39.72</v>
      </c>
      <c r="S997">
        <v>28.65</v>
      </c>
      <c r="T997">
        <v>4810.25</v>
      </c>
      <c r="U997">
        <v>0.72</v>
      </c>
      <c r="V997">
        <v>0.9</v>
      </c>
      <c r="W997">
        <v>0.1</v>
      </c>
      <c r="X997">
        <v>0.28</v>
      </c>
      <c r="Y997">
        <v>1</v>
      </c>
      <c r="Z997">
        <v>10</v>
      </c>
    </row>
    <row r="998" spans="1:26">
      <c r="A998">
        <v>34</v>
      </c>
      <c r="B998">
        <v>120</v>
      </c>
      <c r="C998" t="s">
        <v>26</v>
      </c>
      <c r="D998">
        <v>8.186999999999999</v>
      </c>
      <c r="E998">
        <v>12.21</v>
      </c>
      <c r="F998">
        <v>9</v>
      </c>
      <c r="G998">
        <v>49.12</v>
      </c>
      <c r="H998">
        <v>0.68</v>
      </c>
      <c r="I998">
        <v>11</v>
      </c>
      <c r="J998">
        <v>247.51</v>
      </c>
      <c r="K998">
        <v>57.72</v>
      </c>
      <c r="L998">
        <v>9.5</v>
      </c>
      <c r="M998">
        <v>9</v>
      </c>
      <c r="N998">
        <v>60.29</v>
      </c>
      <c r="O998">
        <v>30760.6</v>
      </c>
      <c r="P998">
        <v>128.42</v>
      </c>
      <c r="Q998">
        <v>453.17</v>
      </c>
      <c r="R998">
        <v>39.92</v>
      </c>
      <c r="S998">
        <v>28.65</v>
      </c>
      <c r="T998">
        <v>4908.59</v>
      </c>
      <c r="U998">
        <v>0.72</v>
      </c>
      <c r="V998">
        <v>0.9</v>
      </c>
      <c r="W998">
        <v>0.1</v>
      </c>
      <c r="X998">
        <v>0.28</v>
      </c>
      <c r="Y998">
        <v>1</v>
      </c>
      <c r="Z998">
        <v>10</v>
      </c>
    </row>
    <row r="999" spans="1:26">
      <c r="A999">
        <v>35</v>
      </c>
      <c r="B999">
        <v>120</v>
      </c>
      <c r="C999" t="s">
        <v>26</v>
      </c>
      <c r="D999">
        <v>8.187200000000001</v>
      </c>
      <c r="E999">
        <v>12.21</v>
      </c>
      <c r="F999">
        <v>9</v>
      </c>
      <c r="G999">
        <v>49.11</v>
      </c>
      <c r="H999">
        <v>0.7</v>
      </c>
      <c r="I999">
        <v>11</v>
      </c>
      <c r="J999">
        <v>247.96</v>
      </c>
      <c r="K999">
        <v>57.72</v>
      </c>
      <c r="L999">
        <v>9.75</v>
      </c>
      <c r="M999">
        <v>9</v>
      </c>
      <c r="N999">
        <v>60.48</v>
      </c>
      <c r="O999">
        <v>30815.6</v>
      </c>
      <c r="P999">
        <v>128.2</v>
      </c>
      <c r="Q999">
        <v>453.17</v>
      </c>
      <c r="R999">
        <v>39.96</v>
      </c>
      <c r="S999">
        <v>28.65</v>
      </c>
      <c r="T999">
        <v>4928.56</v>
      </c>
      <c r="U999">
        <v>0.72</v>
      </c>
      <c r="V999">
        <v>0.9</v>
      </c>
      <c r="W999">
        <v>0.1</v>
      </c>
      <c r="X999">
        <v>0.28</v>
      </c>
      <c r="Y999">
        <v>1</v>
      </c>
      <c r="Z999">
        <v>10</v>
      </c>
    </row>
    <row r="1000" spans="1:26">
      <c r="A1000">
        <v>36</v>
      </c>
      <c r="B1000">
        <v>120</v>
      </c>
      <c r="C1000" t="s">
        <v>26</v>
      </c>
      <c r="D1000">
        <v>8.186500000000001</v>
      </c>
      <c r="E1000">
        <v>12.22</v>
      </c>
      <c r="F1000">
        <v>9.01</v>
      </c>
      <c r="G1000">
        <v>49.12</v>
      </c>
      <c r="H1000">
        <v>0.72</v>
      </c>
      <c r="I1000">
        <v>11</v>
      </c>
      <c r="J1000">
        <v>248.4</v>
      </c>
      <c r="K1000">
        <v>57.72</v>
      </c>
      <c r="L1000">
        <v>10</v>
      </c>
      <c r="M1000">
        <v>9</v>
      </c>
      <c r="N1000">
        <v>60.68</v>
      </c>
      <c r="O1000">
        <v>30870.67</v>
      </c>
      <c r="P1000">
        <v>127.68</v>
      </c>
      <c r="Q1000">
        <v>453.17</v>
      </c>
      <c r="R1000">
        <v>39.86</v>
      </c>
      <c r="S1000">
        <v>28.65</v>
      </c>
      <c r="T1000">
        <v>4878.8</v>
      </c>
      <c r="U1000">
        <v>0.72</v>
      </c>
      <c r="V1000">
        <v>0.9</v>
      </c>
      <c r="W1000">
        <v>0.1</v>
      </c>
      <c r="X1000">
        <v>0.28</v>
      </c>
      <c r="Y1000">
        <v>1</v>
      </c>
      <c r="Z1000">
        <v>10</v>
      </c>
    </row>
    <row r="1001" spans="1:26">
      <c r="A1001">
        <v>37</v>
      </c>
      <c r="B1001">
        <v>120</v>
      </c>
      <c r="C1001" t="s">
        <v>26</v>
      </c>
      <c r="D1001">
        <v>8.247400000000001</v>
      </c>
      <c r="E1001">
        <v>12.12</v>
      </c>
      <c r="F1001">
        <v>8.960000000000001</v>
      </c>
      <c r="G1001">
        <v>53.76</v>
      </c>
      <c r="H1001">
        <v>0.73</v>
      </c>
      <c r="I1001">
        <v>10</v>
      </c>
      <c r="J1001">
        <v>248.85</v>
      </c>
      <c r="K1001">
        <v>57.72</v>
      </c>
      <c r="L1001">
        <v>10.25</v>
      </c>
      <c r="M1001">
        <v>8</v>
      </c>
      <c r="N1001">
        <v>60.88</v>
      </c>
      <c r="O1001">
        <v>30925.82</v>
      </c>
      <c r="P1001">
        <v>126.82</v>
      </c>
      <c r="Q1001">
        <v>453.2</v>
      </c>
      <c r="R1001">
        <v>38.35</v>
      </c>
      <c r="S1001">
        <v>28.65</v>
      </c>
      <c r="T1001">
        <v>4131.01</v>
      </c>
      <c r="U1001">
        <v>0.75</v>
      </c>
      <c r="V1001">
        <v>0.91</v>
      </c>
      <c r="W1001">
        <v>0.1</v>
      </c>
      <c r="X1001">
        <v>0.24</v>
      </c>
      <c r="Y1001">
        <v>1</v>
      </c>
      <c r="Z1001">
        <v>10</v>
      </c>
    </row>
    <row r="1002" spans="1:26">
      <c r="A1002">
        <v>38</v>
      </c>
      <c r="B1002">
        <v>120</v>
      </c>
      <c r="C1002" t="s">
        <v>26</v>
      </c>
      <c r="D1002">
        <v>8.263500000000001</v>
      </c>
      <c r="E1002">
        <v>12.1</v>
      </c>
      <c r="F1002">
        <v>8.94</v>
      </c>
      <c r="G1002">
        <v>53.62</v>
      </c>
      <c r="H1002">
        <v>0.75</v>
      </c>
      <c r="I1002">
        <v>10</v>
      </c>
      <c r="J1002">
        <v>249.3</v>
      </c>
      <c r="K1002">
        <v>57.72</v>
      </c>
      <c r="L1002">
        <v>10.5</v>
      </c>
      <c r="M1002">
        <v>8</v>
      </c>
      <c r="N1002">
        <v>61.07</v>
      </c>
      <c r="O1002">
        <v>30981.04</v>
      </c>
      <c r="P1002">
        <v>126.41</v>
      </c>
      <c r="Q1002">
        <v>453.17</v>
      </c>
      <c r="R1002">
        <v>37.45</v>
      </c>
      <c r="S1002">
        <v>28.65</v>
      </c>
      <c r="T1002">
        <v>3678.25</v>
      </c>
      <c r="U1002">
        <v>0.77</v>
      </c>
      <c r="V1002">
        <v>0.91</v>
      </c>
      <c r="W1002">
        <v>0.1</v>
      </c>
      <c r="X1002">
        <v>0.22</v>
      </c>
      <c r="Y1002">
        <v>1</v>
      </c>
      <c r="Z1002">
        <v>10</v>
      </c>
    </row>
    <row r="1003" spans="1:26">
      <c r="A1003">
        <v>39</v>
      </c>
      <c r="B1003">
        <v>120</v>
      </c>
      <c r="C1003" t="s">
        <v>26</v>
      </c>
      <c r="D1003">
        <v>8.267099999999999</v>
      </c>
      <c r="E1003">
        <v>12.1</v>
      </c>
      <c r="F1003">
        <v>8.93</v>
      </c>
      <c r="G1003">
        <v>53.59</v>
      </c>
      <c r="H1003">
        <v>0.77</v>
      </c>
      <c r="I1003">
        <v>10</v>
      </c>
      <c r="J1003">
        <v>249.75</v>
      </c>
      <c r="K1003">
        <v>57.72</v>
      </c>
      <c r="L1003">
        <v>10.75</v>
      </c>
      <c r="M1003">
        <v>8</v>
      </c>
      <c r="N1003">
        <v>61.27</v>
      </c>
      <c r="O1003">
        <v>31036.33</v>
      </c>
      <c r="P1003">
        <v>125.53</v>
      </c>
      <c r="Q1003">
        <v>453.17</v>
      </c>
      <c r="R1003">
        <v>37.52</v>
      </c>
      <c r="S1003">
        <v>28.65</v>
      </c>
      <c r="T1003">
        <v>3712.76</v>
      </c>
      <c r="U1003">
        <v>0.76</v>
      </c>
      <c r="V1003">
        <v>0.91</v>
      </c>
      <c r="W1003">
        <v>0.09</v>
      </c>
      <c r="X1003">
        <v>0.21</v>
      </c>
      <c r="Y1003">
        <v>1</v>
      </c>
      <c r="Z1003">
        <v>10</v>
      </c>
    </row>
    <row r="1004" spans="1:26">
      <c r="A1004">
        <v>40</v>
      </c>
      <c r="B1004">
        <v>120</v>
      </c>
      <c r="C1004" t="s">
        <v>26</v>
      </c>
      <c r="D1004">
        <v>8.207000000000001</v>
      </c>
      <c r="E1004">
        <v>12.18</v>
      </c>
      <c r="F1004">
        <v>9.02</v>
      </c>
      <c r="G1004">
        <v>54.12</v>
      </c>
      <c r="H1004">
        <v>0.78</v>
      </c>
      <c r="I1004">
        <v>10</v>
      </c>
      <c r="J1004">
        <v>250.2</v>
      </c>
      <c r="K1004">
        <v>57.72</v>
      </c>
      <c r="L1004">
        <v>11</v>
      </c>
      <c r="M1004">
        <v>8</v>
      </c>
      <c r="N1004">
        <v>61.47</v>
      </c>
      <c r="O1004">
        <v>31091.69</v>
      </c>
      <c r="P1004">
        <v>126.28</v>
      </c>
      <c r="Q1004">
        <v>453.17</v>
      </c>
      <c r="R1004">
        <v>40.56</v>
      </c>
      <c r="S1004">
        <v>28.65</v>
      </c>
      <c r="T1004">
        <v>5233.75</v>
      </c>
      <c r="U1004">
        <v>0.71</v>
      </c>
      <c r="V1004">
        <v>0.9</v>
      </c>
      <c r="W1004">
        <v>0.1</v>
      </c>
      <c r="X1004">
        <v>0.3</v>
      </c>
      <c r="Y1004">
        <v>1</v>
      </c>
      <c r="Z1004">
        <v>10</v>
      </c>
    </row>
    <row r="1005" spans="1:26">
      <c r="A1005">
        <v>41</v>
      </c>
      <c r="B1005">
        <v>120</v>
      </c>
      <c r="C1005" t="s">
        <v>26</v>
      </c>
      <c r="D1005">
        <v>8.2911</v>
      </c>
      <c r="E1005">
        <v>12.06</v>
      </c>
      <c r="F1005">
        <v>8.94</v>
      </c>
      <c r="G1005">
        <v>59.61</v>
      </c>
      <c r="H1005">
        <v>0.8</v>
      </c>
      <c r="I1005">
        <v>9</v>
      </c>
      <c r="J1005">
        <v>250.65</v>
      </c>
      <c r="K1005">
        <v>57.72</v>
      </c>
      <c r="L1005">
        <v>11.25</v>
      </c>
      <c r="M1005">
        <v>7</v>
      </c>
      <c r="N1005">
        <v>61.67</v>
      </c>
      <c r="O1005">
        <v>31147.12</v>
      </c>
      <c r="P1005">
        <v>124.68</v>
      </c>
      <c r="Q1005">
        <v>453.17</v>
      </c>
      <c r="R1005">
        <v>37.86</v>
      </c>
      <c r="S1005">
        <v>28.65</v>
      </c>
      <c r="T1005">
        <v>3890.36</v>
      </c>
      <c r="U1005">
        <v>0.76</v>
      </c>
      <c r="V1005">
        <v>0.91</v>
      </c>
      <c r="W1005">
        <v>0.09</v>
      </c>
      <c r="X1005">
        <v>0.22</v>
      </c>
      <c r="Y1005">
        <v>1</v>
      </c>
      <c r="Z1005">
        <v>10</v>
      </c>
    </row>
    <row r="1006" spans="1:26">
      <c r="A1006">
        <v>42</v>
      </c>
      <c r="B1006">
        <v>120</v>
      </c>
      <c r="C1006" t="s">
        <v>26</v>
      </c>
      <c r="D1006">
        <v>8.2789</v>
      </c>
      <c r="E1006">
        <v>12.08</v>
      </c>
      <c r="F1006">
        <v>8.960000000000001</v>
      </c>
      <c r="G1006">
        <v>59.73</v>
      </c>
      <c r="H1006">
        <v>0.8100000000000001</v>
      </c>
      <c r="I1006">
        <v>9</v>
      </c>
      <c r="J1006">
        <v>251.1</v>
      </c>
      <c r="K1006">
        <v>57.72</v>
      </c>
      <c r="L1006">
        <v>11.5</v>
      </c>
      <c r="M1006">
        <v>7</v>
      </c>
      <c r="N1006">
        <v>61.87</v>
      </c>
      <c r="O1006">
        <v>31202.63</v>
      </c>
      <c r="P1006">
        <v>124.69</v>
      </c>
      <c r="Q1006">
        <v>453.17</v>
      </c>
      <c r="R1006">
        <v>38.4</v>
      </c>
      <c r="S1006">
        <v>28.65</v>
      </c>
      <c r="T1006">
        <v>4159.45</v>
      </c>
      <c r="U1006">
        <v>0.75</v>
      </c>
      <c r="V1006">
        <v>0.91</v>
      </c>
      <c r="W1006">
        <v>0.1</v>
      </c>
      <c r="X1006">
        <v>0.24</v>
      </c>
      <c r="Y1006">
        <v>1</v>
      </c>
      <c r="Z1006">
        <v>10</v>
      </c>
    </row>
    <row r="1007" spans="1:26">
      <c r="A1007">
        <v>43</v>
      </c>
      <c r="B1007">
        <v>120</v>
      </c>
      <c r="C1007" t="s">
        <v>26</v>
      </c>
      <c r="D1007">
        <v>8.288600000000001</v>
      </c>
      <c r="E1007">
        <v>12.06</v>
      </c>
      <c r="F1007">
        <v>8.949999999999999</v>
      </c>
      <c r="G1007">
        <v>59.64</v>
      </c>
      <c r="H1007">
        <v>0.83</v>
      </c>
      <c r="I1007">
        <v>9</v>
      </c>
      <c r="J1007">
        <v>251.55</v>
      </c>
      <c r="K1007">
        <v>57.72</v>
      </c>
      <c r="L1007">
        <v>11.75</v>
      </c>
      <c r="M1007">
        <v>7</v>
      </c>
      <c r="N1007">
        <v>62.07</v>
      </c>
      <c r="O1007">
        <v>31258.21</v>
      </c>
      <c r="P1007">
        <v>124.72</v>
      </c>
      <c r="Q1007">
        <v>453.17</v>
      </c>
      <c r="R1007">
        <v>37.99</v>
      </c>
      <c r="S1007">
        <v>28.65</v>
      </c>
      <c r="T1007">
        <v>3953.67</v>
      </c>
      <c r="U1007">
        <v>0.75</v>
      </c>
      <c r="V1007">
        <v>0.91</v>
      </c>
      <c r="W1007">
        <v>0.09</v>
      </c>
      <c r="X1007">
        <v>0.23</v>
      </c>
      <c r="Y1007">
        <v>1</v>
      </c>
      <c r="Z1007">
        <v>10</v>
      </c>
    </row>
    <row r="1008" spans="1:26">
      <c r="A1008">
        <v>44</v>
      </c>
      <c r="B1008">
        <v>120</v>
      </c>
      <c r="C1008" t="s">
        <v>26</v>
      </c>
      <c r="D1008">
        <v>8.2829</v>
      </c>
      <c r="E1008">
        <v>12.07</v>
      </c>
      <c r="F1008">
        <v>8.949999999999999</v>
      </c>
      <c r="G1008">
        <v>59.69</v>
      </c>
      <c r="H1008">
        <v>0.85</v>
      </c>
      <c r="I1008">
        <v>9</v>
      </c>
      <c r="J1008">
        <v>252</v>
      </c>
      <c r="K1008">
        <v>57.72</v>
      </c>
      <c r="L1008">
        <v>12</v>
      </c>
      <c r="M1008">
        <v>7</v>
      </c>
      <c r="N1008">
        <v>62.27</v>
      </c>
      <c r="O1008">
        <v>31313.87</v>
      </c>
      <c r="P1008">
        <v>124.68</v>
      </c>
      <c r="Q1008">
        <v>453.17</v>
      </c>
      <c r="R1008">
        <v>38.25</v>
      </c>
      <c r="S1008">
        <v>28.65</v>
      </c>
      <c r="T1008">
        <v>4085.49</v>
      </c>
      <c r="U1008">
        <v>0.75</v>
      </c>
      <c r="V1008">
        <v>0.91</v>
      </c>
      <c r="W1008">
        <v>0.1</v>
      </c>
      <c r="X1008">
        <v>0.23</v>
      </c>
      <c r="Y1008">
        <v>1</v>
      </c>
      <c r="Z1008">
        <v>10</v>
      </c>
    </row>
    <row r="1009" spans="1:26">
      <c r="A1009">
        <v>45</v>
      </c>
      <c r="B1009">
        <v>120</v>
      </c>
      <c r="C1009" t="s">
        <v>26</v>
      </c>
      <c r="D1009">
        <v>8.2791</v>
      </c>
      <c r="E1009">
        <v>12.08</v>
      </c>
      <c r="F1009">
        <v>8.960000000000001</v>
      </c>
      <c r="G1009">
        <v>59.73</v>
      </c>
      <c r="H1009">
        <v>0.86</v>
      </c>
      <c r="I1009">
        <v>9</v>
      </c>
      <c r="J1009">
        <v>252.45</v>
      </c>
      <c r="K1009">
        <v>57.72</v>
      </c>
      <c r="L1009">
        <v>12.25</v>
      </c>
      <c r="M1009">
        <v>7</v>
      </c>
      <c r="N1009">
        <v>62.48</v>
      </c>
      <c r="O1009">
        <v>31369.6</v>
      </c>
      <c r="P1009">
        <v>124.14</v>
      </c>
      <c r="Q1009">
        <v>453.17</v>
      </c>
      <c r="R1009">
        <v>38.51</v>
      </c>
      <c r="S1009">
        <v>28.65</v>
      </c>
      <c r="T1009">
        <v>4216.56</v>
      </c>
      <c r="U1009">
        <v>0.74</v>
      </c>
      <c r="V1009">
        <v>0.91</v>
      </c>
      <c r="W1009">
        <v>0.09</v>
      </c>
      <c r="X1009">
        <v>0.24</v>
      </c>
      <c r="Y1009">
        <v>1</v>
      </c>
      <c r="Z1009">
        <v>10</v>
      </c>
    </row>
    <row r="1010" spans="1:26">
      <c r="A1010">
        <v>46</v>
      </c>
      <c r="B1010">
        <v>120</v>
      </c>
      <c r="C1010" t="s">
        <v>26</v>
      </c>
      <c r="D1010">
        <v>8.2835</v>
      </c>
      <c r="E1010">
        <v>12.07</v>
      </c>
      <c r="F1010">
        <v>8.949999999999999</v>
      </c>
      <c r="G1010">
        <v>59.69</v>
      </c>
      <c r="H1010">
        <v>0.88</v>
      </c>
      <c r="I1010">
        <v>9</v>
      </c>
      <c r="J1010">
        <v>252.9</v>
      </c>
      <c r="K1010">
        <v>57.72</v>
      </c>
      <c r="L1010">
        <v>12.5</v>
      </c>
      <c r="M1010">
        <v>7</v>
      </c>
      <c r="N1010">
        <v>62.68</v>
      </c>
      <c r="O1010">
        <v>31425.4</v>
      </c>
      <c r="P1010">
        <v>123.4</v>
      </c>
      <c r="Q1010">
        <v>453.2</v>
      </c>
      <c r="R1010">
        <v>38.15</v>
      </c>
      <c r="S1010">
        <v>28.65</v>
      </c>
      <c r="T1010">
        <v>4036.62</v>
      </c>
      <c r="U1010">
        <v>0.75</v>
      </c>
      <c r="V1010">
        <v>0.91</v>
      </c>
      <c r="W1010">
        <v>0.1</v>
      </c>
      <c r="X1010">
        <v>0.23</v>
      </c>
      <c r="Y1010">
        <v>1</v>
      </c>
      <c r="Z1010">
        <v>10</v>
      </c>
    </row>
    <row r="1011" spans="1:26">
      <c r="A1011">
        <v>47</v>
      </c>
      <c r="B1011">
        <v>120</v>
      </c>
      <c r="C1011" t="s">
        <v>26</v>
      </c>
      <c r="D1011">
        <v>8.345499999999999</v>
      </c>
      <c r="E1011">
        <v>11.98</v>
      </c>
      <c r="F1011">
        <v>8.91</v>
      </c>
      <c r="G1011">
        <v>66.81999999999999</v>
      </c>
      <c r="H1011">
        <v>0.9</v>
      </c>
      <c r="I1011">
        <v>8</v>
      </c>
      <c r="J1011">
        <v>253.35</v>
      </c>
      <c r="K1011">
        <v>57.72</v>
      </c>
      <c r="L1011">
        <v>12.75</v>
      </c>
      <c r="M1011">
        <v>6</v>
      </c>
      <c r="N1011">
        <v>62.88</v>
      </c>
      <c r="O1011">
        <v>31481.28</v>
      </c>
      <c r="P1011">
        <v>122.25</v>
      </c>
      <c r="Q1011">
        <v>453.18</v>
      </c>
      <c r="R1011">
        <v>36.76</v>
      </c>
      <c r="S1011">
        <v>28.65</v>
      </c>
      <c r="T1011">
        <v>3343.92</v>
      </c>
      <c r="U1011">
        <v>0.78</v>
      </c>
      <c r="V1011">
        <v>0.91</v>
      </c>
      <c r="W1011">
        <v>0.09</v>
      </c>
      <c r="X1011">
        <v>0.19</v>
      </c>
      <c r="Y1011">
        <v>1</v>
      </c>
      <c r="Z1011">
        <v>10</v>
      </c>
    </row>
    <row r="1012" spans="1:26">
      <c r="A1012">
        <v>48</v>
      </c>
      <c r="B1012">
        <v>120</v>
      </c>
      <c r="C1012" t="s">
        <v>26</v>
      </c>
      <c r="D1012">
        <v>8.3378</v>
      </c>
      <c r="E1012">
        <v>11.99</v>
      </c>
      <c r="F1012">
        <v>8.92</v>
      </c>
      <c r="G1012">
        <v>66.90000000000001</v>
      </c>
      <c r="H1012">
        <v>0.91</v>
      </c>
      <c r="I1012">
        <v>8</v>
      </c>
      <c r="J1012">
        <v>253.81</v>
      </c>
      <c r="K1012">
        <v>57.72</v>
      </c>
      <c r="L1012">
        <v>13</v>
      </c>
      <c r="M1012">
        <v>6</v>
      </c>
      <c r="N1012">
        <v>63.08</v>
      </c>
      <c r="O1012">
        <v>31537.23</v>
      </c>
      <c r="P1012">
        <v>122.18</v>
      </c>
      <c r="Q1012">
        <v>453.17</v>
      </c>
      <c r="R1012">
        <v>37.12</v>
      </c>
      <c r="S1012">
        <v>28.65</v>
      </c>
      <c r="T1012">
        <v>3524.09</v>
      </c>
      <c r="U1012">
        <v>0.77</v>
      </c>
      <c r="V1012">
        <v>0.91</v>
      </c>
      <c r="W1012">
        <v>0.09</v>
      </c>
      <c r="X1012">
        <v>0.2</v>
      </c>
      <c r="Y1012">
        <v>1</v>
      </c>
      <c r="Z1012">
        <v>10</v>
      </c>
    </row>
    <row r="1013" spans="1:26">
      <c r="A1013">
        <v>49</v>
      </c>
      <c r="B1013">
        <v>120</v>
      </c>
      <c r="C1013" t="s">
        <v>26</v>
      </c>
      <c r="D1013">
        <v>8.346500000000001</v>
      </c>
      <c r="E1013">
        <v>11.98</v>
      </c>
      <c r="F1013">
        <v>8.91</v>
      </c>
      <c r="G1013">
        <v>66.81</v>
      </c>
      <c r="H1013">
        <v>0.93</v>
      </c>
      <c r="I1013">
        <v>8</v>
      </c>
      <c r="J1013">
        <v>254.26</v>
      </c>
      <c r="K1013">
        <v>57.72</v>
      </c>
      <c r="L1013">
        <v>13.25</v>
      </c>
      <c r="M1013">
        <v>6</v>
      </c>
      <c r="N1013">
        <v>63.29</v>
      </c>
      <c r="O1013">
        <v>31593.26</v>
      </c>
      <c r="P1013">
        <v>121.99</v>
      </c>
      <c r="Q1013">
        <v>453.17</v>
      </c>
      <c r="R1013">
        <v>36.73</v>
      </c>
      <c r="S1013">
        <v>28.65</v>
      </c>
      <c r="T1013">
        <v>3327.5</v>
      </c>
      <c r="U1013">
        <v>0.78</v>
      </c>
      <c r="V1013">
        <v>0.91</v>
      </c>
      <c r="W1013">
        <v>0.09</v>
      </c>
      <c r="X1013">
        <v>0.19</v>
      </c>
      <c r="Y1013">
        <v>1</v>
      </c>
      <c r="Z1013">
        <v>10</v>
      </c>
    </row>
    <row r="1014" spans="1:26">
      <c r="A1014">
        <v>50</v>
      </c>
      <c r="B1014">
        <v>120</v>
      </c>
      <c r="C1014" t="s">
        <v>26</v>
      </c>
      <c r="D1014">
        <v>8.3665</v>
      </c>
      <c r="E1014">
        <v>11.95</v>
      </c>
      <c r="F1014">
        <v>8.880000000000001</v>
      </c>
      <c r="G1014">
        <v>66.59</v>
      </c>
      <c r="H1014">
        <v>0.9399999999999999</v>
      </c>
      <c r="I1014">
        <v>8</v>
      </c>
      <c r="J1014">
        <v>254.72</v>
      </c>
      <c r="K1014">
        <v>57.72</v>
      </c>
      <c r="L1014">
        <v>13.5</v>
      </c>
      <c r="M1014">
        <v>6</v>
      </c>
      <c r="N1014">
        <v>63.49</v>
      </c>
      <c r="O1014">
        <v>31649.36</v>
      </c>
      <c r="P1014">
        <v>120.9</v>
      </c>
      <c r="Q1014">
        <v>453.17</v>
      </c>
      <c r="R1014">
        <v>35.58</v>
      </c>
      <c r="S1014">
        <v>28.65</v>
      </c>
      <c r="T1014">
        <v>2757.05</v>
      </c>
      <c r="U1014">
        <v>0.8100000000000001</v>
      </c>
      <c r="V1014">
        <v>0.92</v>
      </c>
      <c r="W1014">
        <v>0.1</v>
      </c>
      <c r="X1014">
        <v>0.16</v>
      </c>
      <c r="Y1014">
        <v>1</v>
      </c>
      <c r="Z1014">
        <v>10</v>
      </c>
    </row>
    <row r="1015" spans="1:26">
      <c r="A1015">
        <v>51</v>
      </c>
      <c r="B1015">
        <v>120</v>
      </c>
      <c r="C1015" t="s">
        <v>26</v>
      </c>
      <c r="D1015">
        <v>8.3649</v>
      </c>
      <c r="E1015">
        <v>11.95</v>
      </c>
      <c r="F1015">
        <v>8.880000000000001</v>
      </c>
      <c r="G1015">
        <v>66.61</v>
      </c>
      <c r="H1015">
        <v>0.96</v>
      </c>
      <c r="I1015">
        <v>8</v>
      </c>
      <c r="J1015">
        <v>255.17</v>
      </c>
      <c r="K1015">
        <v>57.72</v>
      </c>
      <c r="L1015">
        <v>13.75</v>
      </c>
      <c r="M1015">
        <v>6</v>
      </c>
      <c r="N1015">
        <v>63.7</v>
      </c>
      <c r="O1015">
        <v>31705.54</v>
      </c>
      <c r="P1015">
        <v>120.6</v>
      </c>
      <c r="Q1015">
        <v>453.18</v>
      </c>
      <c r="R1015">
        <v>35.87</v>
      </c>
      <c r="S1015">
        <v>28.65</v>
      </c>
      <c r="T1015">
        <v>2898.95</v>
      </c>
      <c r="U1015">
        <v>0.8</v>
      </c>
      <c r="V1015">
        <v>0.91</v>
      </c>
      <c r="W1015">
        <v>0.09</v>
      </c>
      <c r="X1015">
        <v>0.16</v>
      </c>
      <c r="Y1015">
        <v>1</v>
      </c>
      <c r="Z1015">
        <v>10</v>
      </c>
    </row>
    <row r="1016" spans="1:26">
      <c r="A1016">
        <v>52</v>
      </c>
      <c r="B1016">
        <v>120</v>
      </c>
      <c r="C1016" t="s">
        <v>26</v>
      </c>
      <c r="D1016">
        <v>8.3231</v>
      </c>
      <c r="E1016">
        <v>12.01</v>
      </c>
      <c r="F1016">
        <v>8.94</v>
      </c>
      <c r="G1016">
        <v>67.06</v>
      </c>
      <c r="H1016">
        <v>0.97</v>
      </c>
      <c r="I1016">
        <v>8</v>
      </c>
      <c r="J1016">
        <v>255.63</v>
      </c>
      <c r="K1016">
        <v>57.72</v>
      </c>
      <c r="L1016">
        <v>14</v>
      </c>
      <c r="M1016">
        <v>6</v>
      </c>
      <c r="N1016">
        <v>63.91</v>
      </c>
      <c r="O1016">
        <v>31761.8</v>
      </c>
      <c r="P1016">
        <v>120.94</v>
      </c>
      <c r="Q1016">
        <v>453.17</v>
      </c>
      <c r="R1016">
        <v>37.98</v>
      </c>
      <c r="S1016">
        <v>28.65</v>
      </c>
      <c r="T1016">
        <v>3954.71</v>
      </c>
      <c r="U1016">
        <v>0.75</v>
      </c>
      <c r="V1016">
        <v>0.91</v>
      </c>
      <c r="W1016">
        <v>0.09</v>
      </c>
      <c r="X1016">
        <v>0.22</v>
      </c>
      <c r="Y1016">
        <v>1</v>
      </c>
      <c r="Z1016">
        <v>10</v>
      </c>
    </row>
    <row r="1017" spans="1:26">
      <c r="A1017">
        <v>53</v>
      </c>
      <c r="B1017">
        <v>120</v>
      </c>
      <c r="C1017" t="s">
        <v>26</v>
      </c>
      <c r="D1017">
        <v>8.3268</v>
      </c>
      <c r="E1017">
        <v>12.01</v>
      </c>
      <c r="F1017">
        <v>8.94</v>
      </c>
      <c r="G1017">
        <v>67.02</v>
      </c>
      <c r="H1017">
        <v>0.99</v>
      </c>
      <c r="I1017">
        <v>8</v>
      </c>
      <c r="J1017">
        <v>256.09</v>
      </c>
      <c r="K1017">
        <v>57.72</v>
      </c>
      <c r="L1017">
        <v>14.25</v>
      </c>
      <c r="M1017">
        <v>6</v>
      </c>
      <c r="N1017">
        <v>64.11</v>
      </c>
      <c r="O1017">
        <v>31818.13</v>
      </c>
      <c r="P1017">
        <v>120.54</v>
      </c>
      <c r="Q1017">
        <v>453.19</v>
      </c>
      <c r="R1017">
        <v>37.69</v>
      </c>
      <c r="S1017">
        <v>28.65</v>
      </c>
      <c r="T1017">
        <v>3810.89</v>
      </c>
      <c r="U1017">
        <v>0.76</v>
      </c>
      <c r="V1017">
        <v>0.91</v>
      </c>
      <c r="W1017">
        <v>0.09</v>
      </c>
      <c r="X1017">
        <v>0.22</v>
      </c>
      <c r="Y1017">
        <v>1</v>
      </c>
      <c r="Z1017">
        <v>10</v>
      </c>
    </row>
    <row r="1018" spans="1:26">
      <c r="A1018">
        <v>54</v>
      </c>
      <c r="B1018">
        <v>120</v>
      </c>
      <c r="C1018" t="s">
        <v>26</v>
      </c>
      <c r="D1018">
        <v>8.3918</v>
      </c>
      <c r="E1018">
        <v>11.92</v>
      </c>
      <c r="F1018">
        <v>8.890000000000001</v>
      </c>
      <c r="G1018">
        <v>76.19</v>
      </c>
      <c r="H1018">
        <v>1.01</v>
      </c>
      <c r="I1018">
        <v>7</v>
      </c>
      <c r="J1018">
        <v>256.54</v>
      </c>
      <c r="K1018">
        <v>57.72</v>
      </c>
      <c r="L1018">
        <v>14.5</v>
      </c>
      <c r="M1018">
        <v>5</v>
      </c>
      <c r="N1018">
        <v>64.31999999999999</v>
      </c>
      <c r="O1018">
        <v>31874.54</v>
      </c>
      <c r="P1018">
        <v>119.71</v>
      </c>
      <c r="Q1018">
        <v>453.19</v>
      </c>
      <c r="R1018">
        <v>36.13</v>
      </c>
      <c r="S1018">
        <v>28.65</v>
      </c>
      <c r="T1018">
        <v>3037.01</v>
      </c>
      <c r="U1018">
        <v>0.79</v>
      </c>
      <c r="V1018">
        <v>0.91</v>
      </c>
      <c r="W1018">
        <v>0.09</v>
      </c>
      <c r="X1018">
        <v>0.17</v>
      </c>
      <c r="Y1018">
        <v>1</v>
      </c>
      <c r="Z1018">
        <v>10</v>
      </c>
    </row>
    <row r="1019" spans="1:26">
      <c r="A1019">
        <v>55</v>
      </c>
      <c r="B1019">
        <v>120</v>
      </c>
      <c r="C1019" t="s">
        <v>26</v>
      </c>
      <c r="D1019">
        <v>8.391</v>
      </c>
      <c r="E1019">
        <v>11.92</v>
      </c>
      <c r="F1019">
        <v>8.890000000000001</v>
      </c>
      <c r="G1019">
        <v>76.2</v>
      </c>
      <c r="H1019">
        <v>1.02</v>
      </c>
      <c r="I1019">
        <v>7</v>
      </c>
      <c r="J1019">
        <v>257</v>
      </c>
      <c r="K1019">
        <v>57.72</v>
      </c>
      <c r="L1019">
        <v>14.75</v>
      </c>
      <c r="M1019">
        <v>5</v>
      </c>
      <c r="N1019">
        <v>64.53</v>
      </c>
      <c r="O1019">
        <v>31931.15</v>
      </c>
      <c r="P1019">
        <v>119.73</v>
      </c>
      <c r="Q1019">
        <v>453.2</v>
      </c>
      <c r="R1019">
        <v>36.18</v>
      </c>
      <c r="S1019">
        <v>28.65</v>
      </c>
      <c r="T1019">
        <v>3062.25</v>
      </c>
      <c r="U1019">
        <v>0.79</v>
      </c>
      <c r="V1019">
        <v>0.91</v>
      </c>
      <c r="W1019">
        <v>0.09</v>
      </c>
      <c r="X1019">
        <v>0.17</v>
      </c>
      <c r="Y1019">
        <v>1</v>
      </c>
      <c r="Z1019">
        <v>10</v>
      </c>
    </row>
    <row r="1020" spans="1:26">
      <c r="A1020">
        <v>56</v>
      </c>
      <c r="B1020">
        <v>120</v>
      </c>
      <c r="C1020" t="s">
        <v>26</v>
      </c>
      <c r="D1020">
        <v>8.3902</v>
      </c>
      <c r="E1020">
        <v>11.92</v>
      </c>
      <c r="F1020">
        <v>8.890000000000001</v>
      </c>
      <c r="G1020">
        <v>76.20999999999999</v>
      </c>
      <c r="H1020">
        <v>1.04</v>
      </c>
      <c r="I1020">
        <v>7</v>
      </c>
      <c r="J1020">
        <v>257.46</v>
      </c>
      <c r="K1020">
        <v>57.72</v>
      </c>
      <c r="L1020">
        <v>15</v>
      </c>
      <c r="M1020">
        <v>5</v>
      </c>
      <c r="N1020">
        <v>64.73999999999999</v>
      </c>
      <c r="O1020">
        <v>31987.71</v>
      </c>
      <c r="P1020">
        <v>119.6</v>
      </c>
      <c r="Q1020">
        <v>453.17</v>
      </c>
      <c r="R1020">
        <v>36.2</v>
      </c>
      <c r="S1020">
        <v>28.65</v>
      </c>
      <c r="T1020">
        <v>3071.15</v>
      </c>
      <c r="U1020">
        <v>0.79</v>
      </c>
      <c r="V1020">
        <v>0.91</v>
      </c>
      <c r="W1020">
        <v>0.09</v>
      </c>
      <c r="X1020">
        <v>0.17</v>
      </c>
      <c r="Y1020">
        <v>1</v>
      </c>
      <c r="Z1020">
        <v>10</v>
      </c>
    </row>
    <row r="1021" spans="1:26">
      <c r="A1021">
        <v>57</v>
      </c>
      <c r="B1021">
        <v>120</v>
      </c>
      <c r="C1021" t="s">
        <v>26</v>
      </c>
      <c r="D1021">
        <v>8.391400000000001</v>
      </c>
      <c r="E1021">
        <v>11.92</v>
      </c>
      <c r="F1021">
        <v>8.890000000000001</v>
      </c>
      <c r="G1021">
        <v>76.19</v>
      </c>
      <c r="H1021">
        <v>1.05</v>
      </c>
      <c r="I1021">
        <v>7</v>
      </c>
      <c r="J1021">
        <v>257.92</v>
      </c>
      <c r="K1021">
        <v>57.72</v>
      </c>
      <c r="L1021">
        <v>15.25</v>
      </c>
      <c r="M1021">
        <v>5</v>
      </c>
      <c r="N1021">
        <v>64.95</v>
      </c>
      <c r="O1021">
        <v>32044.35</v>
      </c>
      <c r="P1021">
        <v>119.17</v>
      </c>
      <c r="Q1021">
        <v>453.17</v>
      </c>
      <c r="R1021">
        <v>36.08</v>
      </c>
      <c r="S1021">
        <v>28.65</v>
      </c>
      <c r="T1021">
        <v>3011.04</v>
      </c>
      <c r="U1021">
        <v>0.79</v>
      </c>
      <c r="V1021">
        <v>0.91</v>
      </c>
      <c r="W1021">
        <v>0.09</v>
      </c>
      <c r="X1021">
        <v>0.17</v>
      </c>
      <c r="Y1021">
        <v>1</v>
      </c>
      <c r="Z1021">
        <v>10</v>
      </c>
    </row>
    <row r="1022" spans="1:26">
      <c r="A1022">
        <v>58</v>
      </c>
      <c r="B1022">
        <v>120</v>
      </c>
      <c r="C1022" t="s">
        <v>26</v>
      </c>
      <c r="D1022">
        <v>8.3902</v>
      </c>
      <c r="E1022">
        <v>11.92</v>
      </c>
      <c r="F1022">
        <v>8.890000000000001</v>
      </c>
      <c r="G1022">
        <v>76.20999999999999</v>
      </c>
      <c r="H1022">
        <v>1.07</v>
      </c>
      <c r="I1022">
        <v>7</v>
      </c>
      <c r="J1022">
        <v>258.38</v>
      </c>
      <c r="K1022">
        <v>57.72</v>
      </c>
      <c r="L1022">
        <v>15.5</v>
      </c>
      <c r="M1022">
        <v>5</v>
      </c>
      <c r="N1022">
        <v>65.16</v>
      </c>
      <c r="O1022">
        <v>32101.07</v>
      </c>
      <c r="P1022">
        <v>118.81</v>
      </c>
      <c r="Q1022">
        <v>453.17</v>
      </c>
      <c r="R1022">
        <v>36.15</v>
      </c>
      <c r="S1022">
        <v>28.65</v>
      </c>
      <c r="T1022">
        <v>3044.95</v>
      </c>
      <c r="U1022">
        <v>0.79</v>
      </c>
      <c r="V1022">
        <v>0.91</v>
      </c>
      <c r="W1022">
        <v>0.09</v>
      </c>
      <c r="X1022">
        <v>0.17</v>
      </c>
      <c r="Y1022">
        <v>1</v>
      </c>
      <c r="Z1022">
        <v>10</v>
      </c>
    </row>
    <row r="1023" spans="1:26">
      <c r="A1023">
        <v>59</v>
      </c>
      <c r="B1023">
        <v>120</v>
      </c>
      <c r="C1023" t="s">
        <v>26</v>
      </c>
      <c r="D1023">
        <v>8.3842</v>
      </c>
      <c r="E1023">
        <v>11.93</v>
      </c>
      <c r="F1023">
        <v>8.9</v>
      </c>
      <c r="G1023">
        <v>76.28</v>
      </c>
      <c r="H1023">
        <v>1.08</v>
      </c>
      <c r="I1023">
        <v>7</v>
      </c>
      <c r="J1023">
        <v>258.84</v>
      </c>
      <c r="K1023">
        <v>57.72</v>
      </c>
      <c r="L1023">
        <v>15.75</v>
      </c>
      <c r="M1023">
        <v>5</v>
      </c>
      <c r="N1023">
        <v>65.37</v>
      </c>
      <c r="O1023">
        <v>32157.87</v>
      </c>
      <c r="P1023">
        <v>118.64</v>
      </c>
      <c r="Q1023">
        <v>453.17</v>
      </c>
      <c r="R1023">
        <v>36.44</v>
      </c>
      <c r="S1023">
        <v>28.65</v>
      </c>
      <c r="T1023">
        <v>3190.33</v>
      </c>
      <c r="U1023">
        <v>0.79</v>
      </c>
      <c r="V1023">
        <v>0.91</v>
      </c>
      <c r="W1023">
        <v>0.09</v>
      </c>
      <c r="X1023">
        <v>0.18</v>
      </c>
      <c r="Y1023">
        <v>1</v>
      </c>
      <c r="Z1023">
        <v>10</v>
      </c>
    </row>
    <row r="1024" spans="1:26">
      <c r="A1024">
        <v>60</v>
      </c>
      <c r="B1024">
        <v>120</v>
      </c>
      <c r="C1024" t="s">
        <v>26</v>
      </c>
      <c r="D1024">
        <v>8.3965</v>
      </c>
      <c r="E1024">
        <v>11.91</v>
      </c>
      <c r="F1024">
        <v>8.880000000000001</v>
      </c>
      <c r="G1024">
        <v>76.13</v>
      </c>
      <c r="H1024">
        <v>1.1</v>
      </c>
      <c r="I1024">
        <v>7</v>
      </c>
      <c r="J1024">
        <v>259.3</v>
      </c>
      <c r="K1024">
        <v>57.72</v>
      </c>
      <c r="L1024">
        <v>16</v>
      </c>
      <c r="M1024">
        <v>5</v>
      </c>
      <c r="N1024">
        <v>65.58</v>
      </c>
      <c r="O1024">
        <v>32214.75</v>
      </c>
      <c r="P1024">
        <v>117.11</v>
      </c>
      <c r="Q1024">
        <v>453.17</v>
      </c>
      <c r="R1024">
        <v>35.83</v>
      </c>
      <c r="S1024">
        <v>28.65</v>
      </c>
      <c r="T1024">
        <v>2884.91</v>
      </c>
      <c r="U1024">
        <v>0.8</v>
      </c>
      <c r="V1024">
        <v>0.91</v>
      </c>
      <c r="W1024">
        <v>0.09</v>
      </c>
      <c r="X1024">
        <v>0.16</v>
      </c>
      <c r="Y1024">
        <v>1</v>
      </c>
      <c r="Z1024">
        <v>10</v>
      </c>
    </row>
    <row r="1025" spans="1:26">
      <c r="A1025">
        <v>61</v>
      </c>
      <c r="B1025">
        <v>120</v>
      </c>
      <c r="C1025" t="s">
        <v>26</v>
      </c>
      <c r="D1025">
        <v>8.411799999999999</v>
      </c>
      <c r="E1025">
        <v>11.89</v>
      </c>
      <c r="F1025">
        <v>8.859999999999999</v>
      </c>
      <c r="G1025">
        <v>75.95</v>
      </c>
      <c r="H1025">
        <v>1.11</v>
      </c>
      <c r="I1025">
        <v>7</v>
      </c>
      <c r="J1025">
        <v>259.76</v>
      </c>
      <c r="K1025">
        <v>57.72</v>
      </c>
      <c r="L1025">
        <v>16.25</v>
      </c>
      <c r="M1025">
        <v>5</v>
      </c>
      <c r="N1025">
        <v>65.79000000000001</v>
      </c>
      <c r="O1025">
        <v>32271.71</v>
      </c>
      <c r="P1025">
        <v>115.79</v>
      </c>
      <c r="Q1025">
        <v>453.18</v>
      </c>
      <c r="R1025">
        <v>35.09</v>
      </c>
      <c r="S1025">
        <v>28.65</v>
      </c>
      <c r="T1025">
        <v>2515.19</v>
      </c>
      <c r="U1025">
        <v>0.82</v>
      </c>
      <c r="V1025">
        <v>0.92</v>
      </c>
      <c r="W1025">
        <v>0.09</v>
      </c>
      <c r="X1025">
        <v>0.14</v>
      </c>
      <c r="Y1025">
        <v>1</v>
      </c>
      <c r="Z1025">
        <v>10</v>
      </c>
    </row>
    <row r="1026" spans="1:26">
      <c r="A1026">
        <v>62</v>
      </c>
      <c r="B1026">
        <v>120</v>
      </c>
      <c r="C1026" t="s">
        <v>26</v>
      </c>
      <c r="D1026">
        <v>8.464600000000001</v>
      </c>
      <c r="E1026">
        <v>11.81</v>
      </c>
      <c r="F1026">
        <v>8.83</v>
      </c>
      <c r="G1026">
        <v>88.31999999999999</v>
      </c>
      <c r="H1026">
        <v>1.13</v>
      </c>
      <c r="I1026">
        <v>6</v>
      </c>
      <c r="J1026">
        <v>260.23</v>
      </c>
      <c r="K1026">
        <v>57.72</v>
      </c>
      <c r="L1026">
        <v>16.5</v>
      </c>
      <c r="M1026">
        <v>4</v>
      </c>
      <c r="N1026">
        <v>66</v>
      </c>
      <c r="O1026">
        <v>32328.74</v>
      </c>
      <c r="P1026">
        <v>114.87</v>
      </c>
      <c r="Q1026">
        <v>453.17</v>
      </c>
      <c r="R1026">
        <v>34.23</v>
      </c>
      <c r="S1026">
        <v>28.65</v>
      </c>
      <c r="T1026">
        <v>2088.4</v>
      </c>
      <c r="U1026">
        <v>0.84</v>
      </c>
      <c r="V1026">
        <v>0.92</v>
      </c>
      <c r="W1026">
        <v>0.09</v>
      </c>
      <c r="X1026">
        <v>0.11</v>
      </c>
      <c r="Y1026">
        <v>1</v>
      </c>
      <c r="Z1026">
        <v>10</v>
      </c>
    </row>
    <row r="1027" spans="1:26">
      <c r="A1027">
        <v>63</v>
      </c>
      <c r="B1027">
        <v>120</v>
      </c>
      <c r="C1027" t="s">
        <v>26</v>
      </c>
      <c r="D1027">
        <v>8.435499999999999</v>
      </c>
      <c r="E1027">
        <v>11.85</v>
      </c>
      <c r="F1027">
        <v>8.869999999999999</v>
      </c>
      <c r="G1027">
        <v>88.72</v>
      </c>
      <c r="H1027">
        <v>1.14</v>
      </c>
      <c r="I1027">
        <v>6</v>
      </c>
      <c r="J1027">
        <v>260.69</v>
      </c>
      <c r="K1027">
        <v>57.72</v>
      </c>
      <c r="L1027">
        <v>16.75</v>
      </c>
      <c r="M1027">
        <v>4</v>
      </c>
      <c r="N1027">
        <v>66.20999999999999</v>
      </c>
      <c r="O1027">
        <v>32385.86</v>
      </c>
      <c r="P1027">
        <v>115.28</v>
      </c>
      <c r="Q1027">
        <v>453.18</v>
      </c>
      <c r="R1027">
        <v>35.67</v>
      </c>
      <c r="S1027">
        <v>28.65</v>
      </c>
      <c r="T1027">
        <v>2809.07</v>
      </c>
      <c r="U1027">
        <v>0.8</v>
      </c>
      <c r="V1027">
        <v>0.92</v>
      </c>
      <c r="W1027">
        <v>0.09</v>
      </c>
      <c r="X1027">
        <v>0.15</v>
      </c>
      <c r="Y1027">
        <v>1</v>
      </c>
      <c r="Z1027">
        <v>10</v>
      </c>
    </row>
    <row r="1028" spans="1:26">
      <c r="A1028">
        <v>64</v>
      </c>
      <c r="B1028">
        <v>120</v>
      </c>
      <c r="C1028" t="s">
        <v>26</v>
      </c>
      <c r="D1028">
        <v>8.4444</v>
      </c>
      <c r="E1028">
        <v>11.84</v>
      </c>
      <c r="F1028">
        <v>8.859999999999999</v>
      </c>
      <c r="G1028">
        <v>88.59999999999999</v>
      </c>
      <c r="H1028">
        <v>1.16</v>
      </c>
      <c r="I1028">
        <v>6</v>
      </c>
      <c r="J1028">
        <v>261.15</v>
      </c>
      <c r="K1028">
        <v>57.72</v>
      </c>
      <c r="L1028">
        <v>17</v>
      </c>
      <c r="M1028">
        <v>4</v>
      </c>
      <c r="N1028">
        <v>66.43000000000001</v>
      </c>
      <c r="O1028">
        <v>32443.05</v>
      </c>
      <c r="P1028">
        <v>115.07</v>
      </c>
      <c r="Q1028">
        <v>453.17</v>
      </c>
      <c r="R1028">
        <v>35.11</v>
      </c>
      <c r="S1028">
        <v>28.65</v>
      </c>
      <c r="T1028">
        <v>2531.91</v>
      </c>
      <c r="U1028">
        <v>0.82</v>
      </c>
      <c r="V1028">
        <v>0.92</v>
      </c>
      <c r="W1028">
        <v>0.09</v>
      </c>
      <c r="X1028">
        <v>0.14</v>
      </c>
      <c r="Y1028">
        <v>1</v>
      </c>
      <c r="Z1028">
        <v>10</v>
      </c>
    </row>
    <row r="1029" spans="1:26">
      <c r="A1029">
        <v>65</v>
      </c>
      <c r="B1029">
        <v>120</v>
      </c>
      <c r="C1029" t="s">
        <v>26</v>
      </c>
      <c r="D1029">
        <v>8.445399999999999</v>
      </c>
      <c r="E1029">
        <v>11.84</v>
      </c>
      <c r="F1029">
        <v>8.859999999999999</v>
      </c>
      <c r="G1029">
        <v>88.59</v>
      </c>
      <c r="H1029">
        <v>1.17</v>
      </c>
      <c r="I1029">
        <v>6</v>
      </c>
      <c r="J1029">
        <v>261.62</v>
      </c>
      <c r="K1029">
        <v>57.72</v>
      </c>
      <c r="L1029">
        <v>17.25</v>
      </c>
      <c r="M1029">
        <v>4</v>
      </c>
      <c r="N1029">
        <v>66.64</v>
      </c>
      <c r="O1029">
        <v>32500.33</v>
      </c>
      <c r="P1029">
        <v>114.73</v>
      </c>
      <c r="Q1029">
        <v>453.17</v>
      </c>
      <c r="R1029">
        <v>35.14</v>
      </c>
      <c r="S1029">
        <v>28.65</v>
      </c>
      <c r="T1029">
        <v>2547.33</v>
      </c>
      <c r="U1029">
        <v>0.82</v>
      </c>
      <c r="V1029">
        <v>0.92</v>
      </c>
      <c r="W1029">
        <v>0.09</v>
      </c>
      <c r="X1029">
        <v>0.14</v>
      </c>
      <c r="Y1029">
        <v>1</v>
      </c>
      <c r="Z1029">
        <v>10</v>
      </c>
    </row>
    <row r="1030" spans="1:26">
      <c r="A1030">
        <v>66</v>
      </c>
      <c r="B1030">
        <v>120</v>
      </c>
      <c r="C1030" t="s">
        <v>26</v>
      </c>
      <c r="D1030">
        <v>8.4422</v>
      </c>
      <c r="E1030">
        <v>11.85</v>
      </c>
      <c r="F1030">
        <v>8.859999999999999</v>
      </c>
      <c r="G1030">
        <v>88.63</v>
      </c>
      <c r="H1030">
        <v>1.19</v>
      </c>
      <c r="I1030">
        <v>6</v>
      </c>
      <c r="J1030">
        <v>262.08</v>
      </c>
      <c r="K1030">
        <v>57.72</v>
      </c>
      <c r="L1030">
        <v>17.5</v>
      </c>
      <c r="M1030">
        <v>4</v>
      </c>
      <c r="N1030">
        <v>66.86</v>
      </c>
      <c r="O1030">
        <v>32557.69</v>
      </c>
      <c r="P1030">
        <v>114.58</v>
      </c>
      <c r="Q1030">
        <v>453.22</v>
      </c>
      <c r="R1030">
        <v>35.24</v>
      </c>
      <c r="S1030">
        <v>28.65</v>
      </c>
      <c r="T1030">
        <v>2597.29</v>
      </c>
      <c r="U1030">
        <v>0.8100000000000001</v>
      </c>
      <c r="V1030">
        <v>0.92</v>
      </c>
      <c r="W1030">
        <v>0.09</v>
      </c>
      <c r="X1030">
        <v>0.14</v>
      </c>
      <c r="Y1030">
        <v>1</v>
      </c>
      <c r="Z1030">
        <v>10</v>
      </c>
    </row>
    <row r="1031" spans="1:26">
      <c r="A1031">
        <v>67</v>
      </c>
      <c r="B1031">
        <v>120</v>
      </c>
      <c r="C1031" t="s">
        <v>26</v>
      </c>
      <c r="D1031">
        <v>8.442600000000001</v>
      </c>
      <c r="E1031">
        <v>11.84</v>
      </c>
      <c r="F1031">
        <v>8.859999999999999</v>
      </c>
      <c r="G1031">
        <v>88.62</v>
      </c>
      <c r="H1031">
        <v>1.2</v>
      </c>
      <c r="I1031">
        <v>6</v>
      </c>
      <c r="J1031">
        <v>262.55</v>
      </c>
      <c r="K1031">
        <v>57.72</v>
      </c>
      <c r="L1031">
        <v>17.75</v>
      </c>
      <c r="M1031">
        <v>4</v>
      </c>
      <c r="N1031">
        <v>67.06999999999999</v>
      </c>
      <c r="O1031">
        <v>32615.12</v>
      </c>
      <c r="P1031">
        <v>114.44</v>
      </c>
      <c r="Q1031">
        <v>453.17</v>
      </c>
      <c r="R1031">
        <v>35.23</v>
      </c>
      <c r="S1031">
        <v>28.65</v>
      </c>
      <c r="T1031">
        <v>2591.09</v>
      </c>
      <c r="U1031">
        <v>0.8100000000000001</v>
      </c>
      <c r="V1031">
        <v>0.92</v>
      </c>
      <c r="W1031">
        <v>0.09</v>
      </c>
      <c r="X1031">
        <v>0.14</v>
      </c>
      <c r="Y1031">
        <v>1</v>
      </c>
      <c r="Z1031">
        <v>10</v>
      </c>
    </row>
    <row r="1032" spans="1:26">
      <c r="A1032">
        <v>68</v>
      </c>
      <c r="B1032">
        <v>120</v>
      </c>
      <c r="C1032" t="s">
        <v>26</v>
      </c>
      <c r="D1032">
        <v>8.4382</v>
      </c>
      <c r="E1032">
        <v>11.85</v>
      </c>
      <c r="F1032">
        <v>8.869999999999999</v>
      </c>
      <c r="G1032">
        <v>88.69</v>
      </c>
      <c r="H1032">
        <v>1.22</v>
      </c>
      <c r="I1032">
        <v>6</v>
      </c>
      <c r="J1032">
        <v>263.01</v>
      </c>
      <c r="K1032">
        <v>57.72</v>
      </c>
      <c r="L1032">
        <v>18</v>
      </c>
      <c r="M1032">
        <v>4</v>
      </c>
      <c r="N1032">
        <v>67.29000000000001</v>
      </c>
      <c r="O1032">
        <v>32672.64</v>
      </c>
      <c r="P1032">
        <v>113.78</v>
      </c>
      <c r="Q1032">
        <v>453.17</v>
      </c>
      <c r="R1032">
        <v>35.48</v>
      </c>
      <c r="S1032">
        <v>28.65</v>
      </c>
      <c r="T1032">
        <v>2714.35</v>
      </c>
      <c r="U1032">
        <v>0.8100000000000001</v>
      </c>
      <c r="V1032">
        <v>0.92</v>
      </c>
      <c r="W1032">
        <v>0.09</v>
      </c>
      <c r="X1032">
        <v>0.15</v>
      </c>
      <c r="Y1032">
        <v>1</v>
      </c>
      <c r="Z1032">
        <v>10</v>
      </c>
    </row>
    <row r="1033" spans="1:26">
      <c r="A1033">
        <v>69</v>
      </c>
      <c r="B1033">
        <v>120</v>
      </c>
      <c r="C1033" t="s">
        <v>26</v>
      </c>
      <c r="D1033">
        <v>8.444800000000001</v>
      </c>
      <c r="E1033">
        <v>11.84</v>
      </c>
      <c r="F1033">
        <v>8.859999999999999</v>
      </c>
      <c r="G1033">
        <v>88.59</v>
      </c>
      <c r="H1033">
        <v>1.23</v>
      </c>
      <c r="I1033">
        <v>6</v>
      </c>
      <c r="J1033">
        <v>263.48</v>
      </c>
      <c r="K1033">
        <v>57.72</v>
      </c>
      <c r="L1033">
        <v>18.25</v>
      </c>
      <c r="M1033">
        <v>4</v>
      </c>
      <c r="N1033">
        <v>67.51000000000001</v>
      </c>
      <c r="O1033">
        <v>32730.24</v>
      </c>
      <c r="P1033">
        <v>113.27</v>
      </c>
      <c r="Q1033">
        <v>453.2</v>
      </c>
      <c r="R1033">
        <v>35.16</v>
      </c>
      <c r="S1033">
        <v>28.65</v>
      </c>
      <c r="T1033">
        <v>2556.71</v>
      </c>
      <c r="U1033">
        <v>0.8100000000000001</v>
      </c>
      <c r="V1033">
        <v>0.92</v>
      </c>
      <c r="W1033">
        <v>0.09</v>
      </c>
      <c r="X1033">
        <v>0.14</v>
      </c>
      <c r="Y1033">
        <v>1</v>
      </c>
      <c r="Z1033">
        <v>10</v>
      </c>
    </row>
    <row r="1034" spans="1:26">
      <c r="A1034">
        <v>70</v>
      </c>
      <c r="B1034">
        <v>120</v>
      </c>
      <c r="C1034" t="s">
        <v>26</v>
      </c>
      <c r="D1034">
        <v>8.4499</v>
      </c>
      <c r="E1034">
        <v>11.83</v>
      </c>
      <c r="F1034">
        <v>8.85</v>
      </c>
      <c r="G1034">
        <v>88.52</v>
      </c>
      <c r="H1034">
        <v>1.25</v>
      </c>
      <c r="I1034">
        <v>6</v>
      </c>
      <c r="J1034">
        <v>263.95</v>
      </c>
      <c r="K1034">
        <v>57.72</v>
      </c>
      <c r="L1034">
        <v>18.5</v>
      </c>
      <c r="M1034">
        <v>4</v>
      </c>
      <c r="N1034">
        <v>67.72</v>
      </c>
      <c r="O1034">
        <v>32787.92</v>
      </c>
      <c r="P1034">
        <v>112.55</v>
      </c>
      <c r="Q1034">
        <v>453.17</v>
      </c>
      <c r="R1034">
        <v>34.84</v>
      </c>
      <c r="S1034">
        <v>28.65</v>
      </c>
      <c r="T1034">
        <v>2392.9</v>
      </c>
      <c r="U1034">
        <v>0.82</v>
      </c>
      <c r="V1034">
        <v>0.92</v>
      </c>
      <c r="W1034">
        <v>0.09</v>
      </c>
      <c r="X1034">
        <v>0.13</v>
      </c>
      <c r="Y1034">
        <v>1</v>
      </c>
      <c r="Z1034">
        <v>10</v>
      </c>
    </row>
    <row r="1035" spans="1:26">
      <c r="A1035">
        <v>71</v>
      </c>
      <c r="B1035">
        <v>120</v>
      </c>
      <c r="C1035" t="s">
        <v>26</v>
      </c>
      <c r="D1035">
        <v>8.464</v>
      </c>
      <c r="E1035">
        <v>11.81</v>
      </c>
      <c r="F1035">
        <v>8.83</v>
      </c>
      <c r="G1035">
        <v>88.33</v>
      </c>
      <c r="H1035">
        <v>1.26</v>
      </c>
      <c r="I1035">
        <v>6</v>
      </c>
      <c r="J1035">
        <v>264.42</v>
      </c>
      <c r="K1035">
        <v>57.72</v>
      </c>
      <c r="L1035">
        <v>18.75</v>
      </c>
      <c r="M1035">
        <v>4</v>
      </c>
      <c r="N1035">
        <v>67.94</v>
      </c>
      <c r="O1035">
        <v>32845.69</v>
      </c>
      <c r="P1035">
        <v>111.5</v>
      </c>
      <c r="Q1035">
        <v>453.17</v>
      </c>
      <c r="R1035">
        <v>34.2</v>
      </c>
      <c r="S1035">
        <v>28.65</v>
      </c>
      <c r="T1035">
        <v>2075.74</v>
      </c>
      <c r="U1035">
        <v>0.84</v>
      </c>
      <c r="V1035">
        <v>0.92</v>
      </c>
      <c r="W1035">
        <v>0.09</v>
      </c>
      <c r="X1035">
        <v>0.11</v>
      </c>
      <c r="Y1035">
        <v>1</v>
      </c>
      <c r="Z1035">
        <v>10</v>
      </c>
    </row>
    <row r="1036" spans="1:26">
      <c r="A1036">
        <v>72</v>
      </c>
      <c r="B1036">
        <v>120</v>
      </c>
      <c r="C1036" t="s">
        <v>26</v>
      </c>
      <c r="D1036">
        <v>8.4438</v>
      </c>
      <c r="E1036">
        <v>11.84</v>
      </c>
      <c r="F1036">
        <v>8.859999999999999</v>
      </c>
      <c r="G1036">
        <v>88.61</v>
      </c>
      <c r="H1036">
        <v>1.28</v>
      </c>
      <c r="I1036">
        <v>6</v>
      </c>
      <c r="J1036">
        <v>264.89</v>
      </c>
      <c r="K1036">
        <v>57.72</v>
      </c>
      <c r="L1036">
        <v>19</v>
      </c>
      <c r="M1036">
        <v>4</v>
      </c>
      <c r="N1036">
        <v>68.16</v>
      </c>
      <c r="O1036">
        <v>32903.54</v>
      </c>
      <c r="P1036">
        <v>110.67</v>
      </c>
      <c r="Q1036">
        <v>453.18</v>
      </c>
      <c r="R1036">
        <v>35.26</v>
      </c>
      <c r="S1036">
        <v>28.65</v>
      </c>
      <c r="T1036">
        <v>2603.69</v>
      </c>
      <c r="U1036">
        <v>0.8100000000000001</v>
      </c>
      <c r="V1036">
        <v>0.92</v>
      </c>
      <c r="W1036">
        <v>0.09</v>
      </c>
      <c r="X1036">
        <v>0.14</v>
      </c>
      <c r="Y1036">
        <v>1</v>
      </c>
      <c r="Z1036">
        <v>10</v>
      </c>
    </row>
    <row r="1037" spans="1:26">
      <c r="A1037">
        <v>73</v>
      </c>
      <c r="B1037">
        <v>120</v>
      </c>
      <c r="C1037" t="s">
        <v>26</v>
      </c>
      <c r="D1037">
        <v>8.430099999999999</v>
      </c>
      <c r="E1037">
        <v>11.86</v>
      </c>
      <c r="F1037">
        <v>8.880000000000001</v>
      </c>
      <c r="G1037">
        <v>88.8</v>
      </c>
      <c r="H1037">
        <v>1.29</v>
      </c>
      <c r="I1037">
        <v>6</v>
      </c>
      <c r="J1037">
        <v>265.36</v>
      </c>
      <c r="K1037">
        <v>57.72</v>
      </c>
      <c r="L1037">
        <v>19.25</v>
      </c>
      <c r="M1037">
        <v>4</v>
      </c>
      <c r="N1037">
        <v>68.38</v>
      </c>
      <c r="O1037">
        <v>32961.47</v>
      </c>
      <c r="P1037">
        <v>110.39</v>
      </c>
      <c r="Q1037">
        <v>453.17</v>
      </c>
      <c r="R1037">
        <v>35.83</v>
      </c>
      <c r="S1037">
        <v>28.65</v>
      </c>
      <c r="T1037">
        <v>2892.38</v>
      </c>
      <c r="U1037">
        <v>0.8</v>
      </c>
      <c r="V1037">
        <v>0.92</v>
      </c>
      <c r="W1037">
        <v>0.09</v>
      </c>
      <c r="X1037">
        <v>0.16</v>
      </c>
      <c r="Y1037">
        <v>1</v>
      </c>
      <c r="Z1037">
        <v>10</v>
      </c>
    </row>
    <row r="1038" spans="1:26">
      <c r="A1038">
        <v>74</v>
      </c>
      <c r="B1038">
        <v>120</v>
      </c>
      <c r="C1038" t="s">
        <v>26</v>
      </c>
      <c r="D1038">
        <v>8.5024</v>
      </c>
      <c r="E1038">
        <v>11.76</v>
      </c>
      <c r="F1038">
        <v>8.82</v>
      </c>
      <c r="G1038">
        <v>105.9</v>
      </c>
      <c r="H1038">
        <v>1.31</v>
      </c>
      <c r="I1038">
        <v>5</v>
      </c>
      <c r="J1038">
        <v>265.83</v>
      </c>
      <c r="K1038">
        <v>57.72</v>
      </c>
      <c r="L1038">
        <v>19.5</v>
      </c>
      <c r="M1038">
        <v>3</v>
      </c>
      <c r="N1038">
        <v>68.59999999999999</v>
      </c>
      <c r="O1038">
        <v>33019.48</v>
      </c>
      <c r="P1038">
        <v>108.88</v>
      </c>
      <c r="Q1038">
        <v>453.17</v>
      </c>
      <c r="R1038">
        <v>33.99</v>
      </c>
      <c r="S1038">
        <v>28.65</v>
      </c>
      <c r="T1038">
        <v>1974.15</v>
      </c>
      <c r="U1038">
        <v>0.84</v>
      </c>
      <c r="V1038">
        <v>0.92</v>
      </c>
      <c r="W1038">
        <v>0.09</v>
      </c>
      <c r="X1038">
        <v>0.1</v>
      </c>
      <c r="Y1038">
        <v>1</v>
      </c>
      <c r="Z1038">
        <v>10</v>
      </c>
    </row>
    <row r="1039" spans="1:26">
      <c r="A1039">
        <v>75</v>
      </c>
      <c r="B1039">
        <v>120</v>
      </c>
      <c r="C1039" t="s">
        <v>26</v>
      </c>
      <c r="D1039">
        <v>8.5024</v>
      </c>
      <c r="E1039">
        <v>11.76</v>
      </c>
      <c r="F1039">
        <v>8.82</v>
      </c>
      <c r="G1039">
        <v>105.9</v>
      </c>
      <c r="H1039">
        <v>1.32</v>
      </c>
      <c r="I1039">
        <v>5</v>
      </c>
      <c r="J1039">
        <v>266.3</v>
      </c>
      <c r="K1039">
        <v>57.72</v>
      </c>
      <c r="L1039">
        <v>19.75</v>
      </c>
      <c r="M1039">
        <v>3</v>
      </c>
      <c r="N1039">
        <v>68.81999999999999</v>
      </c>
      <c r="O1039">
        <v>33077.58</v>
      </c>
      <c r="P1039">
        <v>109</v>
      </c>
      <c r="Q1039">
        <v>453.18</v>
      </c>
      <c r="R1039">
        <v>34.01</v>
      </c>
      <c r="S1039">
        <v>28.65</v>
      </c>
      <c r="T1039">
        <v>1986.85</v>
      </c>
      <c r="U1039">
        <v>0.84</v>
      </c>
      <c r="V1039">
        <v>0.92</v>
      </c>
      <c r="W1039">
        <v>0.09</v>
      </c>
      <c r="X1039">
        <v>0.1</v>
      </c>
      <c r="Y1039">
        <v>1</v>
      </c>
      <c r="Z1039">
        <v>10</v>
      </c>
    </row>
    <row r="1040" spans="1:26">
      <c r="A1040">
        <v>76</v>
      </c>
      <c r="B1040">
        <v>120</v>
      </c>
      <c r="C1040" t="s">
        <v>26</v>
      </c>
      <c r="D1040">
        <v>8.4922</v>
      </c>
      <c r="E1040">
        <v>11.78</v>
      </c>
      <c r="F1040">
        <v>8.84</v>
      </c>
      <c r="G1040">
        <v>106.07</v>
      </c>
      <c r="H1040">
        <v>1.33</v>
      </c>
      <c r="I1040">
        <v>5</v>
      </c>
      <c r="J1040">
        <v>266.77</v>
      </c>
      <c r="K1040">
        <v>57.72</v>
      </c>
      <c r="L1040">
        <v>20</v>
      </c>
      <c r="M1040">
        <v>2</v>
      </c>
      <c r="N1040">
        <v>69.05</v>
      </c>
      <c r="O1040">
        <v>33135.76</v>
      </c>
      <c r="P1040">
        <v>109.35</v>
      </c>
      <c r="Q1040">
        <v>453.17</v>
      </c>
      <c r="R1040">
        <v>34.48</v>
      </c>
      <c r="S1040">
        <v>28.65</v>
      </c>
      <c r="T1040">
        <v>2220.83</v>
      </c>
      <c r="U1040">
        <v>0.83</v>
      </c>
      <c r="V1040">
        <v>0.92</v>
      </c>
      <c r="W1040">
        <v>0.09</v>
      </c>
      <c r="X1040">
        <v>0.12</v>
      </c>
      <c r="Y1040">
        <v>1</v>
      </c>
      <c r="Z1040">
        <v>10</v>
      </c>
    </row>
    <row r="1041" spans="1:26">
      <c r="A1041">
        <v>77</v>
      </c>
      <c r="B1041">
        <v>120</v>
      </c>
      <c r="C1041" t="s">
        <v>26</v>
      </c>
      <c r="D1041">
        <v>8.494400000000001</v>
      </c>
      <c r="E1041">
        <v>11.77</v>
      </c>
      <c r="F1041">
        <v>8.84</v>
      </c>
      <c r="G1041">
        <v>106.03</v>
      </c>
      <c r="H1041">
        <v>1.35</v>
      </c>
      <c r="I1041">
        <v>5</v>
      </c>
      <c r="J1041">
        <v>267.24</v>
      </c>
      <c r="K1041">
        <v>57.72</v>
      </c>
      <c r="L1041">
        <v>20.25</v>
      </c>
      <c r="M1041">
        <v>1</v>
      </c>
      <c r="N1041">
        <v>69.27</v>
      </c>
      <c r="O1041">
        <v>33194.02</v>
      </c>
      <c r="P1041">
        <v>109.33</v>
      </c>
      <c r="Q1041">
        <v>453.17</v>
      </c>
      <c r="R1041">
        <v>34.24</v>
      </c>
      <c r="S1041">
        <v>28.65</v>
      </c>
      <c r="T1041">
        <v>2101.14</v>
      </c>
      <c r="U1041">
        <v>0.84</v>
      </c>
      <c r="V1041">
        <v>0.92</v>
      </c>
      <c r="W1041">
        <v>0.09</v>
      </c>
      <c r="X1041">
        <v>0.12</v>
      </c>
      <c r="Y1041">
        <v>1</v>
      </c>
      <c r="Z1041">
        <v>10</v>
      </c>
    </row>
    <row r="1042" spans="1:26">
      <c r="A1042">
        <v>78</v>
      </c>
      <c r="B1042">
        <v>120</v>
      </c>
      <c r="C1042" t="s">
        <v>26</v>
      </c>
      <c r="D1042">
        <v>8.4986</v>
      </c>
      <c r="E1042">
        <v>11.77</v>
      </c>
      <c r="F1042">
        <v>8.83</v>
      </c>
      <c r="G1042">
        <v>105.96</v>
      </c>
      <c r="H1042">
        <v>1.36</v>
      </c>
      <c r="I1042">
        <v>5</v>
      </c>
      <c r="J1042">
        <v>267.71</v>
      </c>
      <c r="K1042">
        <v>57.72</v>
      </c>
      <c r="L1042">
        <v>20.5</v>
      </c>
      <c r="M1042">
        <v>1</v>
      </c>
      <c r="N1042">
        <v>69.48999999999999</v>
      </c>
      <c r="O1042">
        <v>33252.37</v>
      </c>
      <c r="P1042">
        <v>109.33</v>
      </c>
      <c r="Q1042">
        <v>453.17</v>
      </c>
      <c r="R1042">
        <v>34.04</v>
      </c>
      <c r="S1042">
        <v>28.65</v>
      </c>
      <c r="T1042">
        <v>2001.43</v>
      </c>
      <c r="U1042">
        <v>0.84</v>
      </c>
      <c r="V1042">
        <v>0.92</v>
      </c>
      <c r="W1042">
        <v>0.09</v>
      </c>
      <c r="X1042">
        <v>0.11</v>
      </c>
      <c r="Y1042">
        <v>1</v>
      </c>
      <c r="Z1042">
        <v>10</v>
      </c>
    </row>
    <row r="1043" spans="1:26">
      <c r="A1043">
        <v>79</v>
      </c>
      <c r="B1043">
        <v>120</v>
      </c>
      <c r="C1043" t="s">
        <v>26</v>
      </c>
      <c r="D1043">
        <v>8.4976</v>
      </c>
      <c r="E1043">
        <v>11.77</v>
      </c>
      <c r="F1043">
        <v>8.83</v>
      </c>
      <c r="G1043">
        <v>105.98</v>
      </c>
      <c r="H1043">
        <v>1.38</v>
      </c>
      <c r="I1043">
        <v>5</v>
      </c>
      <c r="J1043">
        <v>268.19</v>
      </c>
      <c r="K1043">
        <v>57.72</v>
      </c>
      <c r="L1043">
        <v>20.75</v>
      </c>
      <c r="M1043">
        <v>0</v>
      </c>
      <c r="N1043">
        <v>69.70999999999999</v>
      </c>
      <c r="O1043">
        <v>33310.81</v>
      </c>
      <c r="P1043">
        <v>109.6</v>
      </c>
      <c r="Q1043">
        <v>453.17</v>
      </c>
      <c r="R1043">
        <v>34.04</v>
      </c>
      <c r="S1043">
        <v>28.65</v>
      </c>
      <c r="T1043">
        <v>1997.94</v>
      </c>
      <c r="U1043">
        <v>0.84</v>
      </c>
      <c r="V1043">
        <v>0.92</v>
      </c>
      <c r="W1043">
        <v>0.09</v>
      </c>
      <c r="X1043">
        <v>0.11</v>
      </c>
      <c r="Y1043">
        <v>1</v>
      </c>
      <c r="Z1043">
        <v>10</v>
      </c>
    </row>
    <row r="1044" spans="1:26">
      <c r="A1044">
        <v>0</v>
      </c>
      <c r="B1044">
        <v>145</v>
      </c>
      <c r="C1044" t="s">
        <v>26</v>
      </c>
      <c r="D1044">
        <v>3.6562</v>
      </c>
      <c r="E1044">
        <v>27.35</v>
      </c>
      <c r="F1044">
        <v>14.38</v>
      </c>
      <c r="G1044">
        <v>4.64</v>
      </c>
      <c r="H1044">
        <v>0.06</v>
      </c>
      <c r="I1044">
        <v>186</v>
      </c>
      <c r="J1044">
        <v>285.18</v>
      </c>
      <c r="K1044">
        <v>61.2</v>
      </c>
      <c r="L1044">
        <v>1</v>
      </c>
      <c r="M1044">
        <v>184</v>
      </c>
      <c r="N1044">
        <v>77.98</v>
      </c>
      <c r="O1044">
        <v>35406.83</v>
      </c>
      <c r="P1044">
        <v>254.15</v>
      </c>
      <c r="Q1044">
        <v>453.51</v>
      </c>
      <c r="R1044">
        <v>215.96</v>
      </c>
      <c r="S1044">
        <v>28.65</v>
      </c>
      <c r="T1044">
        <v>92057.22</v>
      </c>
      <c r="U1044">
        <v>0.13</v>
      </c>
      <c r="V1044">
        <v>0.57</v>
      </c>
      <c r="W1044">
        <v>0.38</v>
      </c>
      <c r="X1044">
        <v>5.65</v>
      </c>
      <c r="Y1044">
        <v>1</v>
      </c>
      <c r="Z1044">
        <v>10</v>
      </c>
    </row>
    <row r="1045" spans="1:26">
      <c r="A1045">
        <v>1</v>
      </c>
      <c r="B1045">
        <v>145</v>
      </c>
      <c r="C1045" t="s">
        <v>26</v>
      </c>
      <c r="D1045">
        <v>4.4384</v>
      </c>
      <c r="E1045">
        <v>22.53</v>
      </c>
      <c r="F1045">
        <v>12.58</v>
      </c>
      <c r="G1045">
        <v>5.8</v>
      </c>
      <c r="H1045">
        <v>0.08</v>
      </c>
      <c r="I1045">
        <v>130</v>
      </c>
      <c r="J1045">
        <v>285.68</v>
      </c>
      <c r="K1045">
        <v>61.2</v>
      </c>
      <c r="L1045">
        <v>1.25</v>
      </c>
      <c r="M1045">
        <v>128</v>
      </c>
      <c r="N1045">
        <v>78.23999999999999</v>
      </c>
      <c r="O1045">
        <v>35468.6</v>
      </c>
      <c r="P1045">
        <v>221.84</v>
      </c>
      <c r="Q1045">
        <v>453.3</v>
      </c>
      <c r="R1045">
        <v>156.86</v>
      </c>
      <c r="S1045">
        <v>28.65</v>
      </c>
      <c r="T1045">
        <v>62782.74</v>
      </c>
      <c r="U1045">
        <v>0.18</v>
      </c>
      <c r="V1045">
        <v>0.65</v>
      </c>
      <c r="W1045">
        <v>0.29</v>
      </c>
      <c r="X1045">
        <v>3.85</v>
      </c>
      <c r="Y1045">
        <v>1</v>
      </c>
      <c r="Z1045">
        <v>10</v>
      </c>
    </row>
    <row r="1046" spans="1:26">
      <c r="A1046">
        <v>2</v>
      </c>
      <c r="B1046">
        <v>145</v>
      </c>
      <c r="C1046" t="s">
        <v>26</v>
      </c>
      <c r="D1046">
        <v>5.0047</v>
      </c>
      <c r="E1046">
        <v>19.98</v>
      </c>
      <c r="F1046">
        <v>11.64</v>
      </c>
      <c r="G1046">
        <v>6.99</v>
      </c>
      <c r="H1046">
        <v>0.09</v>
      </c>
      <c r="I1046">
        <v>100</v>
      </c>
      <c r="J1046">
        <v>286.19</v>
      </c>
      <c r="K1046">
        <v>61.2</v>
      </c>
      <c r="L1046">
        <v>1.5</v>
      </c>
      <c r="M1046">
        <v>98</v>
      </c>
      <c r="N1046">
        <v>78.48999999999999</v>
      </c>
      <c r="O1046">
        <v>35530.47</v>
      </c>
      <c r="P1046">
        <v>205.02</v>
      </c>
      <c r="Q1046">
        <v>453.2</v>
      </c>
      <c r="R1046">
        <v>126.08</v>
      </c>
      <c r="S1046">
        <v>28.65</v>
      </c>
      <c r="T1046">
        <v>47545.5</v>
      </c>
      <c r="U1046">
        <v>0.23</v>
      </c>
      <c r="V1046">
        <v>0.7</v>
      </c>
      <c r="W1046">
        <v>0.24</v>
      </c>
      <c r="X1046">
        <v>2.92</v>
      </c>
      <c r="Y1046">
        <v>1</v>
      </c>
      <c r="Z1046">
        <v>10</v>
      </c>
    </row>
    <row r="1047" spans="1:26">
      <c r="A1047">
        <v>3</v>
      </c>
      <c r="B1047">
        <v>145</v>
      </c>
      <c r="C1047" t="s">
        <v>26</v>
      </c>
      <c r="D1047">
        <v>5.4449</v>
      </c>
      <c r="E1047">
        <v>18.37</v>
      </c>
      <c r="F1047">
        <v>11.05</v>
      </c>
      <c r="G1047">
        <v>8.19</v>
      </c>
      <c r="H1047">
        <v>0.11</v>
      </c>
      <c r="I1047">
        <v>81</v>
      </c>
      <c r="J1047">
        <v>286.69</v>
      </c>
      <c r="K1047">
        <v>61.2</v>
      </c>
      <c r="L1047">
        <v>1.75</v>
      </c>
      <c r="M1047">
        <v>79</v>
      </c>
      <c r="N1047">
        <v>78.73999999999999</v>
      </c>
      <c r="O1047">
        <v>35592.57</v>
      </c>
      <c r="P1047">
        <v>194.27</v>
      </c>
      <c r="Q1047">
        <v>453.27</v>
      </c>
      <c r="R1047">
        <v>106.82</v>
      </c>
      <c r="S1047">
        <v>28.65</v>
      </c>
      <c r="T1047">
        <v>38011.32</v>
      </c>
      <c r="U1047">
        <v>0.27</v>
      </c>
      <c r="V1047">
        <v>0.74</v>
      </c>
      <c r="W1047">
        <v>0.21</v>
      </c>
      <c r="X1047">
        <v>2.33</v>
      </c>
      <c r="Y1047">
        <v>1</v>
      </c>
      <c r="Z1047">
        <v>10</v>
      </c>
    </row>
    <row r="1048" spans="1:26">
      <c r="A1048">
        <v>4</v>
      </c>
      <c r="B1048">
        <v>145</v>
      </c>
      <c r="C1048" t="s">
        <v>26</v>
      </c>
      <c r="D1048">
        <v>5.7567</v>
      </c>
      <c r="E1048">
        <v>17.37</v>
      </c>
      <c r="F1048">
        <v>10.7</v>
      </c>
      <c r="G1048">
        <v>9.31</v>
      </c>
      <c r="H1048">
        <v>0.12</v>
      </c>
      <c r="I1048">
        <v>69</v>
      </c>
      <c r="J1048">
        <v>287.19</v>
      </c>
      <c r="K1048">
        <v>61.2</v>
      </c>
      <c r="L1048">
        <v>2</v>
      </c>
      <c r="M1048">
        <v>67</v>
      </c>
      <c r="N1048">
        <v>78.98999999999999</v>
      </c>
      <c r="O1048">
        <v>35654.65</v>
      </c>
      <c r="P1048">
        <v>187.92</v>
      </c>
      <c r="Q1048">
        <v>453.31</v>
      </c>
      <c r="R1048">
        <v>95.36</v>
      </c>
      <c r="S1048">
        <v>28.65</v>
      </c>
      <c r="T1048">
        <v>32338.88</v>
      </c>
      <c r="U1048">
        <v>0.3</v>
      </c>
      <c r="V1048">
        <v>0.76</v>
      </c>
      <c r="W1048">
        <v>0.19</v>
      </c>
      <c r="X1048">
        <v>1.98</v>
      </c>
      <c r="Y1048">
        <v>1</v>
      </c>
      <c r="Z1048">
        <v>10</v>
      </c>
    </row>
    <row r="1049" spans="1:26">
      <c r="A1049">
        <v>5</v>
      </c>
      <c r="B1049">
        <v>145</v>
      </c>
      <c r="C1049" t="s">
        <v>26</v>
      </c>
      <c r="D1049">
        <v>6.0172</v>
      </c>
      <c r="E1049">
        <v>16.62</v>
      </c>
      <c r="F1049">
        <v>10.44</v>
      </c>
      <c r="G1049">
        <v>10.44</v>
      </c>
      <c r="H1049">
        <v>0.14</v>
      </c>
      <c r="I1049">
        <v>60</v>
      </c>
      <c r="J1049">
        <v>287.7</v>
      </c>
      <c r="K1049">
        <v>61.2</v>
      </c>
      <c r="L1049">
        <v>2.25</v>
      </c>
      <c r="M1049">
        <v>58</v>
      </c>
      <c r="N1049">
        <v>79.25</v>
      </c>
      <c r="O1049">
        <v>35716.83</v>
      </c>
      <c r="P1049">
        <v>182.89</v>
      </c>
      <c r="Q1049">
        <v>453.24</v>
      </c>
      <c r="R1049">
        <v>86.54000000000001</v>
      </c>
      <c r="S1049">
        <v>28.65</v>
      </c>
      <c r="T1049">
        <v>27974.18</v>
      </c>
      <c r="U1049">
        <v>0.33</v>
      </c>
      <c r="V1049">
        <v>0.78</v>
      </c>
      <c r="W1049">
        <v>0.18</v>
      </c>
      <c r="X1049">
        <v>1.71</v>
      </c>
      <c r="Y1049">
        <v>1</v>
      </c>
      <c r="Z1049">
        <v>10</v>
      </c>
    </row>
    <row r="1050" spans="1:26">
      <c r="A1050">
        <v>6</v>
      </c>
      <c r="B1050">
        <v>145</v>
      </c>
      <c r="C1050" t="s">
        <v>26</v>
      </c>
      <c r="D1050">
        <v>6.2408</v>
      </c>
      <c r="E1050">
        <v>16.02</v>
      </c>
      <c r="F1050">
        <v>10.22</v>
      </c>
      <c r="G1050">
        <v>11.57</v>
      </c>
      <c r="H1050">
        <v>0.15</v>
      </c>
      <c r="I1050">
        <v>53</v>
      </c>
      <c r="J1050">
        <v>288.2</v>
      </c>
      <c r="K1050">
        <v>61.2</v>
      </c>
      <c r="L1050">
        <v>2.5</v>
      </c>
      <c r="M1050">
        <v>51</v>
      </c>
      <c r="N1050">
        <v>79.5</v>
      </c>
      <c r="O1050">
        <v>35779.11</v>
      </c>
      <c r="P1050">
        <v>178.82</v>
      </c>
      <c r="Q1050">
        <v>453.24</v>
      </c>
      <c r="R1050">
        <v>79.34</v>
      </c>
      <c r="S1050">
        <v>28.65</v>
      </c>
      <c r="T1050">
        <v>24409.73</v>
      </c>
      <c r="U1050">
        <v>0.36</v>
      </c>
      <c r="V1050">
        <v>0.8</v>
      </c>
      <c r="W1050">
        <v>0.17</v>
      </c>
      <c r="X1050">
        <v>1.5</v>
      </c>
      <c r="Y1050">
        <v>1</v>
      </c>
      <c r="Z1050">
        <v>10</v>
      </c>
    </row>
    <row r="1051" spans="1:26">
      <c r="A1051">
        <v>7</v>
      </c>
      <c r="B1051">
        <v>145</v>
      </c>
      <c r="C1051" t="s">
        <v>26</v>
      </c>
      <c r="D1051">
        <v>6.4365</v>
      </c>
      <c r="E1051">
        <v>15.54</v>
      </c>
      <c r="F1051">
        <v>10.05</v>
      </c>
      <c r="G1051">
        <v>12.84</v>
      </c>
      <c r="H1051">
        <v>0.17</v>
      </c>
      <c r="I1051">
        <v>47</v>
      </c>
      <c r="J1051">
        <v>288.71</v>
      </c>
      <c r="K1051">
        <v>61.2</v>
      </c>
      <c r="L1051">
        <v>2.75</v>
      </c>
      <c r="M1051">
        <v>45</v>
      </c>
      <c r="N1051">
        <v>79.76000000000001</v>
      </c>
      <c r="O1051">
        <v>35841.5</v>
      </c>
      <c r="P1051">
        <v>175.65</v>
      </c>
      <c r="Q1051">
        <v>453.23</v>
      </c>
      <c r="R1051">
        <v>74.16</v>
      </c>
      <c r="S1051">
        <v>28.65</v>
      </c>
      <c r="T1051">
        <v>21849.08</v>
      </c>
      <c r="U1051">
        <v>0.39</v>
      </c>
      <c r="V1051">
        <v>0.8100000000000001</v>
      </c>
      <c r="W1051">
        <v>0.15</v>
      </c>
      <c r="X1051">
        <v>1.33</v>
      </c>
      <c r="Y1051">
        <v>1</v>
      </c>
      <c r="Z1051">
        <v>10</v>
      </c>
    </row>
    <row r="1052" spans="1:26">
      <c r="A1052">
        <v>8</v>
      </c>
      <c r="B1052">
        <v>145</v>
      </c>
      <c r="C1052" t="s">
        <v>26</v>
      </c>
      <c r="D1052">
        <v>6.5834</v>
      </c>
      <c r="E1052">
        <v>15.19</v>
      </c>
      <c r="F1052">
        <v>9.92</v>
      </c>
      <c r="G1052">
        <v>13.85</v>
      </c>
      <c r="H1052">
        <v>0.18</v>
      </c>
      <c r="I1052">
        <v>43</v>
      </c>
      <c r="J1052">
        <v>289.21</v>
      </c>
      <c r="K1052">
        <v>61.2</v>
      </c>
      <c r="L1052">
        <v>3</v>
      </c>
      <c r="M1052">
        <v>41</v>
      </c>
      <c r="N1052">
        <v>80.02</v>
      </c>
      <c r="O1052">
        <v>35903.99</v>
      </c>
      <c r="P1052">
        <v>173.13</v>
      </c>
      <c r="Q1052">
        <v>453.24</v>
      </c>
      <c r="R1052">
        <v>69.89</v>
      </c>
      <c r="S1052">
        <v>28.65</v>
      </c>
      <c r="T1052">
        <v>19735.7</v>
      </c>
      <c r="U1052">
        <v>0.41</v>
      </c>
      <c r="V1052">
        <v>0.82</v>
      </c>
      <c r="W1052">
        <v>0.15</v>
      </c>
      <c r="X1052">
        <v>1.2</v>
      </c>
      <c r="Y1052">
        <v>1</v>
      </c>
      <c r="Z1052">
        <v>10</v>
      </c>
    </row>
    <row r="1053" spans="1:26">
      <c r="A1053">
        <v>9</v>
      </c>
      <c r="B1053">
        <v>145</v>
      </c>
      <c r="C1053" t="s">
        <v>26</v>
      </c>
      <c r="D1053">
        <v>6.7307</v>
      </c>
      <c r="E1053">
        <v>14.86</v>
      </c>
      <c r="F1053">
        <v>9.81</v>
      </c>
      <c r="G1053">
        <v>15.09</v>
      </c>
      <c r="H1053">
        <v>0.2</v>
      </c>
      <c r="I1053">
        <v>39</v>
      </c>
      <c r="J1053">
        <v>289.72</v>
      </c>
      <c r="K1053">
        <v>61.2</v>
      </c>
      <c r="L1053">
        <v>3.25</v>
      </c>
      <c r="M1053">
        <v>37</v>
      </c>
      <c r="N1053">
        <v>80.27</v>
      </c>
      <c r="O1053">
        <v>35966.59</v>
      </c>
      <c r="P1053">
        <v>170.84</v>
      </c>
      <c r="Q1053">
        <v>453.24</v>
      </c>
      <c r="R1053">
        <v>65.81999999999999</v>
      </c>
      <c r="S1053">
        <v>28.65</v>
      </c>
      <c r="T1053">
        <v>17720.35</v>
      </c>
      <c r="U1053">
        <v>0.44</v>
      </c>
      <c r="V1053">
        <v>0.83</v>
      </c>
      <c r="W1053">
        <v>0.15</v>
      </c>
      <c r="X1053">
        <v>1.08</v>
      </c>
      <c r="Y1053">
        <v>1</v>
      </c>
      <c r="Z1053">
        <v>10</v>
      </c>
    </row>
    <row r="1054" spans="1:26">
      <c r="A1054">
        <v>10</v>
      </c>
      <c r="B1054">
        <v>145</v>
      </c>
      <c r="C1054" t="s">
        <v>26</v>
      </c>
      <c r="D1054">
        <v>6.845</v>
      </c>
      <c r="E1054">
        <v>14.61</v>
      </c>
      <c r="F1054">
        <v>9.720000000000001</v>
      </c>
      <c r="G1054">
        <v>16.2</v>
      </c>
      <c r="H1054">
        <v>0.21</v>
      </c>
      <c r="I1054">
        <v>36</v>
      </c>
      <c r="J1054">
        <v>290.23</v>
      </c>
      <c r="K1054">
        <v>61.2</v>
      </c>
      <c r="L1054">
        <v>3.5</v>
      </c>
      <c r="M1054">
        <v>34</v>
      </c>
      <c r="N1054">
        <v>80.53</v>
      </c>
      <c r="O1054">
        <v>36029.29</v>
      </c>
      <c r="P1054">
        <v>169.02</v>
      </c>
      <c r="Q1054">
        <v>453.24</v>
      </c>
      <c r="R1054">
        <v>63.21</v>
      </c>
      <c r="S1054">
        <v>28.65</v>
      </c>
      <c r="T1054">
        <v>16432.43</v>
      </c>
      <c r="U1054">
        <v>0.45</v>
      </c>
      <c r="V1054">
        <v>0.84</v>
      </c>
      <c r="W1054">
        <v>0.14</v>
      </c>
      <c r="X1054">
        <v>1</v>
      </c>
      <c r="Y1054">
        <v>1</v>
      </c>
      <c r="Z1054">
        <v>10</v>
      </c>
    </row>
    <row r="1055" spans="1:26">
      <c r="A1055">
        <v>11</v>
      </c>
      <c r="B1055">
        <v>145</v>
      </c>
      <c r="C1055" t="s">
        <v>26</v>
      </c>
      <c r="D1055">
        <v>6.9693</v>
      </c>
      <c r="E1055">
        <v>14.35</v>
      </c>
      <c r="F1055">
        <v>9.619999999999999</v>
      </c>
      <c r="G1055">
        <v>17.49</v>
      </c>
      <c r="H1055">
        <v>0.23</v>
      </c>
      <c r="I1055">
        <v>33</v>
      </c>
      <c r="J1055">
        <v>290.74</v>
      </c>
      <c r="K1055">
        <v>61.2</v>
      </c>
      <c r="L1055">
        <v>3.75</v>
      </c>
      <c r="M1055">
        <v>31</v>
      </c>
      <c r="N1055">
        <v>80.79000000000001</v>
      </c>
      <c r="O1055">
        <v>36092.1</v>
      </c>
      <c r="P1055">
        <v>167.06</v>
      </c>
      <c r="Q1055">
        <v>453.21</v>
      </c>
      <c r="R1055">
        <v>59.97</v>
      </c>
      <c r="S1055">
        <v>28.65</v>
      </c>
      <c r="T1055">
        <v>14823.83</v>
      </c>
      <c r="U1055">
        <v>0.48</v>
      </c>
      <c r="V1055">
        <v>0.84</v>
      </c>
      <c r="W1055">
        <v>0.13</v>
      </c>
      <c r="X1055">
        <v>0.9</v>
      </c>
      <c r="Y1055">
        <v>1</v>
      </c>
      <c r="Z1055">
        <v>10</v>
      </c>
    </row>
    <row r="1056" spans="1:26">
      <c r="A1056">
        <v>12</v>
      </c>
      <c r="B1056">
        <v>145</v>
      </c>
      <c r="C1056" t="s">
        <v>26</v>
      </c>
      <c r="D1056">
        <v>7.0534</v>
      </c>
      <c r="E1056">
        <v>14.18</v>
      </c>
      <c r="F1056">
        <v>9.56</v>
      </c>
      <c r="G1056">
        <v>18.5</v>
      </c>
      <c r="H1056">
        <v>0.24</v>
      </c>
      <c r="I1056">
        <v>31</v>
      </c>
      <c r="J1056">
        <v>291.25</v>
      </c>
      <c r="K1056">
        <v>61.2</v>
      </c>
      <c r="L1056">
        <v>4</v>
      </c>
      <c r="M1056">
        <v>29</v>
      </c>
      <c r="N1056">
        <v>81.05</v>
      </c>
      <c r="O1056">
        <v>36155.02</v>
      </c>
      <c r="P1056">
        <v>165.75</v>
      </c>
      <c r="Q1056">
        <v>453.18</v>
      </c>
      <c r="R1056">
        <v>57.8</v>
      </c>
      <c r="S1056">
        <v>28.65</v>
      </c>
      <c r="T1056">
        <v>13747.58</v>
      </c>
      <c r="U1056">
        <v>0.5</v>
      </c>
      <c r="V1056">
        <v>0.85</v>
      </c>
      <c r="W1056">
        <v>0.13</v>
      </c>
      <c r="X1056">
        <v>0.84</v>
      </c>
      <c r="Y1056">
        <v>1</v>
      </c>
      <c r="Z1056">
        <v>10</v>
      </c>
    </row>
    <row r="1057" spans="1:26">
      <c r="A1057">
        <v>13</v>
      </c>
      <c r="B1057">
        <v>145</v>
      </c>
      <c r="C1057" t="s">
        <v>26</v>
      </c>
      <c r="D1057">
        <v>7.1515</v>
      </c>
      <c r="E1057">
        <v>13.98</v>
      </c>
      <c r="F1057">
        <v>9.470000000000001</v>
      </c>
      <c r="G1057">
        <v>19.6</v>
      </c>
      <c r="H1057">
        <v>0.26</v>
      </c>
      <c r="I1057">
        <v>29</v>
      </c>
      <c r="J1057">
        <v>291.76</v>
      </c>
      <c r="K1057">
        <v>61.2</v>
      </c>
      <c r="L1057">
        <v>4.25</v>
      </c>
      <c r="M1057">
        <v>27</v>
      </c>
      <c r="N1057">
        <v>81.31</v>
      </c>
      <c r="O1057">
        <v>36218.04</v>
      </c>
      <c r="P1057">
        <v>164.06</v>
      </c>
      <c r="Q1057">
        <v>453.19</v>
      </c>
      <c r="R1057">
        <v>54.84</v>
      </c>
      <c r="S1057">
        <v>28.65</v>
      </c>
      <c r="T1057">
        <v>12281.1</v>
      </c>
      <c r="U1057">
        <v>0.52</v>
      </c>
      <c r="V1057">
        <v>0.86</v>
      </c>
      <c r="W1057">
        <v>0.13</v>
      </c>
      <c r="X1057">
        <v>0.75</v>
      </c>
      <c r="Y1057">
        <v>1</v>
      </c>
      <c r="Z1057">
        <v>10</v>
      </c>
    </row>
    <row r="1058" spans="1:26">
      <c r="A1058">
        <v>14</v>
      </c>
      <c r="B1058">
        <v>145</v>
      </c>
      <c r="C1058" t="s">
        <v>26</v>
      </c>
      <c r="D1058">
        <v>7.2874</v>
      </c>
      <c r="E1058">
        <v>13.72</v>
      </c>
      <c r="F1058">
        <v>9.32</v>
      </c>
      <c r="G1058">
        <v>20.71</v>
      </c>
      <c r="H1058">
        <v>0.27</v>
      </c>
      <c r="I1058">
        <v>27</v>
      </c>
      <c r="J1058">
        <v>292.27</v>
      </c>
      <c r="K1058">
        <v>61.2</v>
      </c>
      <c r="L1058">
        <v>4.5</v>
      </c>
      <c r="M1058">
        <v>25</v>
      </c>
      <c r="N1058">
        <v>81.56999999999999</v>
      </c>
      <c r="O1058">
        <v>36281.16</v>
      </c>
      <c r="P1058">
        <v>161.02</v>
      </c>
      <c r="Q1058">
        <v>453.17</v>
      </c>
      <c r="R1058">
        <v>49.78</v>
      </c>
      <c r="S1058">
        <v>28.65</v>
      </c>
      <c r="T1058">
        <v>9761.780000000001</v>
      </c>
      <c r="U1058">
        <v>0.58</v>
      </c>
      <c r="V1058">
        <v>0.87</v>
      </c>
      <c r="W1058">
        <v>0.12</v>
      </c>
      <c r="X1058">
        <v>0.6</v>
      </c>
      <c r="Y1058">
        <v>1</v>
      </c>
      <c r="Z1058">
        <v>10</v>
      </c>
    </row>
    <row r="1059" spans="1:26">
      <c r="A1059">
        <v>15</v>
      </c>
      <c r="B1059">
        <v>145</v>
      </c>
      <c r="C1059" t="s">
        <v>26</v>
      </c>
      <c r="D1059">
        <v>7.2272</v>
      </c>
      <c r="E1059">
        <v>13.84</v>
      </c>
      <c r="F1059">
        <v>9.49</v>
      </c>
      <c r="G1059">
        <v>21.89</v>
      </c>
      <c r="H1059">
        <v>0.29</v>
      </c>
      <c r="I1059">
        <v>26</v>
      </c>
      <c r="J1059">
        <v>292.79</v>
      </c>
      <c r="K1059">
        <v>61.2</v>
      </c>
      <c r="L1059">
        <v>4.75</v>
      </c>
      <c r="M1059">
        <v>24</v>
      </c>
      <c r="N1059">
        <v>81.84</v>
      </c>
      <c r="O1059">
        <v>36344.4</v>
      </c>
      <c r="P1059">
        <v>163.86</v>
      </c>
      <c r="Q1059">
        <v>453.21</v>
      </c>
      <c r="R1059">
        <v>56.32</v>
      </c>
      <c r="S1059">
        <v>28.65</v>
      </c>
      <c r="T1059">
        <v>13035.09</v>
      </c>
      <c r="U1059">
        <v>0.51</v>
      </c>
      <c r="V1059">
        <v>0.86</v>
      </c>
      <c r="W1059">
        <v>0.11</v>
      </c>
      <c r="X1059">
        <v>0.77</v>
      </c>
      <c r="Y1059">
        <v>1</v>
      </c>
      <c r="Z1059">
        <v>10</v>
      </c>
    </row>
    <row r="1060" spans="1:26">
      <c r="A1060">
        <v>16</v>
      </c>
      <c r="B1060">
        <v>145</v>
      </c>
      <c r="C1060" t="s">
        <v>26</v>
      </c>
      <c r="D1060">
        <v>7.2535</v>
      </c>
      <c r="E1060">
        <v>13.79</v>
      </c>
      <c r="F1060">
        <v>9.49</v>
      </c>
      <c r="G1060">
        <v>22.78</v>
      </c>
      <c r="H1060">
        <v>0.3</v>
      </c>
      <c r="I1060">
        <v>25</v>
      </c>
      <c r="J1060">
        <v>293.3</v>
      </c>
      <c r="K1060">
        <v>61.2</v>
      </c>
      <c r="L1060">
        <v>5</v>
      </c>
      <c r="M1060">
        <v>23</v>
      </c>
      <c r="N1060">
        <v>82.09999999999999</v>
      </c>
      <c r="O1060">
        <v>36407.75</v>
      </c>
      <c r="P1060">
        <v>163.72</v>
      </c>
      <c r="Q1060">
        <v>453.19</v>
      </c>
      <c r="R1060">
        <v>56.03</v>
      </c>
      <c r="S1060">
        <v>28.65</v>
      </c>
      <c r="T1060">
        <v>12897.36</v>
      </c>
      <c r="U1060">
        <v>0.51</v>
      </c>
      <c r="V1060">
        <v>0.86</v>
      </c>
      <c r="W1060">
        <v>0.12</v>
      </c>
      <c r="X1060">
        <v>0.77</v>
      </c>
      <c r="Y1060">
        <v>1</v>
      </c>
      <c r="Z1060">
        <v>10</v>
      </c>
    </row>
    <row r="1061" spans="1:26">
      <c r="A1061">
        <v>17</v>
      </c>
      <c r="B1061">
        <v>145</v>
      </c>
      <c r="C1061" t="s">
        <v>26</v>
      </c>
      <c r="D1061">
        <v>7.325</v>
      </c>
      <c r="E1061">
        <v>13.65</v>
      </c>
      <c r="F1061">
        <v>9.41</v>
      </c>
      <c r="G1061">
        <v>23.52</v>
      </c>
      <c r="H1061">
        <v>0.32</v>
      </c>
      <c r="I1061">
        <v>24</v>
      </c>
      <c r="J1061">
        <v>293.81</v>
      </c>
      <c r="K1061">
        <v>61.2</v>
      </c>
      <c r="L1061">
        <v>5.25</v>
      </c>
      <c r="M1061">
        <v>22</v>
      </c>
      <c r="N1061">
        <v>82.36</v>
      </c>
      <c r="O1061">
        <v>36471.2</v>
      </c>
      <c r="P1061">
        <v>162</v>
      </c>
      <c r="Q1061">
        <v>453.19</v>
      </c>
      <c r="R1061">
        <v>53.2</v>
      </c>
      <c r="S1061">
        <v>28.65</v>
      </c>
      <c r="T1061">
        <v>11482.52</v>
      </c>
      <c r="U1061">
        <v>0.54</v>
      </c>
      <c r="V1061">
        <v>0.86</v>
      </c>
      <c r="W1061">
        <v>0.12</v>
      </c>
      <c r="X1061">
        <v>0.6899999999999999</v>
      </c>
      <c r="Y1061">
        <v>1</v>
      </c>
      <c r="Z1061">
        <v>10</v>
      </c>
    </row>
    <row r="1062" spans="1:26">
      <c r="A1062">
        <v>18</v>
      </c>
      <c r="B1062">
        <v>145</v>
      </c>
      <c r="C1062" t="s">
        <v>26</v>
      </c>
      <c r="D1062">
        <v>7.4253</v>
      </c>
      <c r="E1062">
        <v>13.47</v>
      </c>
      <c r="F1062">
        <v>9.33</v>
      </c>
      <c r="G1062">
        <v>25.45</v>
      </c>
      <c r="H1062">
        <v>0.33</v>
      </c>
      <c r="I1062">
        <v>22</v>
      </c>
      <c r="J1062">
        <v>294.33</v>
      </c>
      <c r="K1062">
        <v>61.2</v>
      </c>
      <c r="L1062">
        <v>5.5</v>
      </c>
      <c r="M1062">
        <v>20</v>
      </c>
      <c r="N1062">
        <v>82.63</v>
      </c>
      <c r="O1062">
        <v>36534.76</v>
      </c>
      <c r="P1062">
        <v>160.49</v>
      </c>
      <c r="Q1062">
        <v>453.18</v>
      </c>
      <c r="R1062">
        <v>50.53</v>
      </c>
      <c r="S1062">
        <v>28.65</v>
      </c>
      <c r="T1062">
        <v>10159.7</v>
      </c>
      <c r="U1062">
        <v>0.57</v>
      </c>
      <c r="V1062">
        <v>0.87</v>
      </c>
      <c r="W1062">
        <v>0.12</v>
      </c>
      <c r="X1062">
        <v>0.61</v>
      </c>
      <c r="Y1062">
        <v>1</v>
      </c>
      <c r="Z1062">
        <v>10</v>
      </c>
    </row>
    <row r="1063" spans="1:26">
      <c r="A1063">
        <v>19</v>
      </c>
      <c r="B1063">
        <v>145</v>
      </c>
      <c r="C1063" t="s">
        <v>26</v>
      </c>
      <c r="D1063">
        <v>7.4726</v>
      </c>
      <c r="E1063">
        <v>13.38</v>
      </c>
      <c r="F1063">
        <v>9.300000000000001</v>
      </c>
      <c r="G1063">
        <v>26.58</v>
      </c>
      <c r="H1063">
        <v>0.35</v>
      </c>
      <c r="I1063">
        <v>21</v>
      </c>
      <c r="J1063">
        <v>294.84</v>
      </c>
      <c r="K1063">
        <v>61.2</v>
      </c>
      <c r="L1063">
        <v>5.75</v>
      </c>
      <c r="M1063">
        <v>19</v>
      </c>
      <c r="N1063">
        <v>82.90000000000001</v>
      </c>
      <c r="O1063">
        <v>36598.44</v>
      </c>
      <c r="P1063">
        <v>159.65</v>
      </c>
      <c r="Q1063">
        <v>453.17</v>
      </c>
      <c r="R1063">
        <v>49.61</v>
      </c>
      <c r="S1063">
        <v>28.65</v>
      </c>
      <c r="T1063">
        <v>9704.92</v>
      </c>
      <c r="U1063">
        <v>0.58</v>
      </c>
      <c r="V1063">
        <v>0.87</v>
      </c>
      <c r="W1063">
        <v>0.11</v>
      </c>
      <c r="X1063">
        <v>0.58</v>
      </c>
      <c r="Y1063">
        <v>1</v>
      </c>
      <c r="Z1063">
        <v>10</v>
      </c>
    </row>
    <row r="1064" spans="1:26">
      <c r="A1064">
        <v>20</v>
      </c>
      <c r="B1064">
        <v>145</v>
      </c>
      <c r="C1064" t="s">
        <v>26</v>
      </c>
      <c r="D1064">
        <v>7.526</v>
      </c>
      <c r="E1064">
        <v>13.29</v>
      </c>
      <c r="F1064">
        <v>9.26</v>
      </c>
      <c r="G1064">
        <v>27.78</v>
      </c>
      <c r="H1064">
        <v>0.36</v>
      </c>
      <c r="I1064">
        <v>20</v>
      </c>
      <c r="J1064">
        <v>295.36</v>
      </c>
      <c r="K1064">
        <v>61.2</v>
      </c>
      <c r="L1064">
        <v>6</v>
      </c>
      <c r="M1064">
        <v>18</v>
      </c>
      <c r="N1064">
        <v>83.16</v>
      </c>
      <c r="O1064">
        <v>36662.22</v>
      </c>
      <c r="P1064">
        <v>158.78</v>
      </c>
      <c r="Q1064">
        <v>453.17</v>
      </c>
      <c r="R1064">
        <v>48.28</v>
      </c>
      <c r="S1064">
        <v>28.65</v>
      </c>
      <c r="T1064">
        <v>9043.620000000001</v>
      </c>
      <c r="U1064">
        <v>0.59</v>
      </c>
      <c r="V1064">
        <v>0.88</v>
      </c>
      <c r="W1064">
        <v>0.11</v>
      </c>
      <c r="X1064">
        <v>0.54</v>
      </c>
      <c r="Y1064">
        <v>1</v>
      </c>
      <c r="Z1064">
        <v>10</v>
      </c>
    </row>
    <row r="1065" spans="1:26">
      <c r="A1065">
        <v>21</v>
      </c>
      <c r="B1065">
        <v>145</v>
      </c>
      <c r="C1065" t="s">
        <v>26</v>
      </c>
      <c r="D1065">
        <v>7.5182</v>
      </c>
      <c r="E1065">
        <v>13.3</v>
      </c>
      <c r="F1065">
        <v>9.27</v>
      </c>
      <c r="G1065">
        <v>27.82</v>
      </c>
      <c r="H1065">
        <v>0.38</v>
      </c>
      <c r="I1065">
        <v>20</v>
      </c>
      <c r="J1065">
        <v>295.88</v>
      </c>
      <c r="K1065">
        <v>61.2</v>
      </c>
      <c r="L1065">
        <v>6.25</v>
      </c>
      <c r="M1065">
        <v>18</v>
      </c>
      <c r="N1065">
        <v>83.43000000000001</v>
      </c>
      <c r="O1065">
        <v>36726.12</v>
      </c>
      <c r="P1065">
        <v>159</v>
      </c>
      <c r="Q1065">
        <v>453.22</v>
      </c>
      <c r="R1065">
        <v>48.69</v>
      </c>
      <c r="S1065">
        <v>28.65</v>
      </c>
      <c r="T1065">
        <v>9248.25</v>
      </c>
      <c r="U1065">
        <v>0.59</v>
      </c>
      <c r="V1065">
        <v>0.88</v>
      </c>
      <c r="W1065">
        <v>0.11</v>
      </c>
      <c r="X1065">
        <v>0.55</v>
      </c>
      <c r="Y1065">
        <v>1</v>
      </c>
      <c r="Z1065">
        <v>10</v>
      </c>
    </row>
    <row r="1066" spans="1:26">
      <c r="A1066">
        <v>22</v>
      </c>
      <c r="B1066">
        <v>145</v>
      </c>
      <c r="C1066" t="s">
        <v>26</v>
      </c>
      <c r="D1066">
        <v>7.5672</v>
      </c>
      <c r="E1066">
        <v>13.22</v>
      </c>
      <c r="F1066">
        <v>9.24</v>
      </c>
      <c r="G1066">
        <v>29.19</v>
      </c>
      <c r="H1066">
        <v>0.39</v>
      </c>
      <c r="I1066">
        <v>19</v>
      </c>
      <c r="J1066">
        <v>296.4</v>
      </c>
      <c r="K1066">
        <v>61.2</v>
      </c>
      <c r="L1066">
        <v>6.5</v>
      </c>
      <c r="M1066">
        <v>17</v>
      </c>
      <c r="N1066">
        <v>83.7</v>
      </c>
      <c r="O1066">
        <v>36790.13</v>
      </c>
      <c r="P1066">
        <v>158.18</v>
      </c>
      <c r="Q1066">
        <v>453.24</v>
      </c>
      <c r="R1066">
        <v>47.63</v>
      </c>
      <c r="S1066">
        <v>28.65</v>
      </c>
      <c r="T1066">
        <v>8724.76</v>
      </c>
      <c r="U1066">
        <v>0.6</v>
      </c>
      <c r="V1066">
        <v>0.88</v>
      </c>
      <c r="W1066">
        <v>0.11</v>
      </c>
      <c r="X1066">
        <v>0.52</v>
      </c>
      <c r="Y1066">
        <v>1</v>
      </c>
      <c r="Z1066">
        <v>10</v>
      </c>
    </row>
    <row r="1067" spans="1:26">
      <c r="A1067">
        <v>23</v>
      </c>
      <c r="B1067">
        <v>145</v>
      </c>
      <c r="C1067" t="s">
        <v>26</v>
      </c>
      <c r="D1067">
        <v>7.6202</v>
      </c>
      <c r="E1067">
        <v>13.12</v>
      </c>
      <c r="F1067">
        <v>9.199999999999999</v>
      </c>
      <c r="G1067">
        <v>30.68</v>
      </c>
      <c r="H1067">
        <v>0.4</v>
      </c>
      <c r="I1067">
        <v>18</v>
      </c>
      <c r="J1067">
        <v>296.92</v>
      </c>
      <c r="K1067">
        <v>61.2</v>
      </c>
      <c r="L1067">
        <v>6.75</v>
      </c>
      <c r="M1067">
        <v>16</v>
      </c>
      <c r="N1067">
        <v>83.97</v>
      </c>
      <c r="O1067">
        <v>36854.25</v>
      </c>
      <c r="P1067">
        <v>157.3</v>
      </c>
      <c r="Q1067">
        <v>453.19</v>
      </c>
      <c r="R1067">
        <v>46.35</v>
      </c>
      <c r="S1067">
        <v>28.65</v>
      </c>
      <c r="T1067">
        <v>8089.8</v>
      </c>
      <c r="U1067">
        <v>0.62</v>
      </c>
      <c r="V1067">
        <v>0.88</v>
      </c>
      <c r="W1067">
        <v>0.11</v>
      </c>
      <c r="X1067">
        <v>0.48</v>
      </c>
      <c r="Y1067">
        <v>1</v>
      </c>
      <c r="Z1067">
        <v>10</v>
      </c>
    </row>
    <row r="1068" spans="1:26">
      <c r="A1068">
        <v>24</v>
      </c>
      <c r="B1068">
        <v>145</v>
      </c>
      <c r="C1068" t="s">
        <v>26</v>
      </c>
      <c r="D1068">
        <v>7.6157</v>
      </c>
      <c r="E1068">
        <v>13.13</v>
      </c>
      <c r="F1068">
        <v>9.210000000000001</v>
      </c>
      <c r="G1068">
        <v>30.71</v>
      </c>
      <c r="H1068">
        <v>0.42</v>
      </c>
      <c r="I1068">
        <v>18</v>
      </c>
      <c r="J1068">
        <v>297.44</v>
      </c>
      <c r="K1068">
        <v>61.2</v>
      </c>
      <c r="L1068">
        <v>7</v>
      </c>
      <c r="M1068">
        <v>16</v>
      </c>
      <c r="N1068">
        <v>84.23999999999999</v>
      </c>
      <c r="O1068">
        <v>36918.48</v>
      </c>
      <c r="P1068">
        <v>157.19</v>
      </c>
      <c r="Q1068">
        <v>453.2</v>
      </c>
      <c r="R1068">
        <v>46.61</v>
      </c>
      <c r="S1068">
        <v>28.65</v>
      </c>
      <c r="T1068">
        <v>8219.67</v>
      </c>
      <c r="U1068">
        <v>0.61</v>
      </c>
      <c r="V1068">
        <v>0.88</v>
      </c>
      <c r="W1068">
        <v>0.11</v>
      </c>
      <c r="X1068">
        <v>0.49</v>
      </c>
      <c r="Y1068">
        <v>1</v>
      </c>
      <c r="Z1068">
        <v>10</v>
      </c>
    </row>
    <row r="1069" spans="1:26">
      <c r="A1069">
        <v>25</v>
      </c>
      <c r="B1069">
        <v>145</v>
      </c>
      <c r="C1069" t="s">
        <v>26</v>
      </c>
      <c r="D1069">
        <v>7.6672</v>
      </c>
      <c r="E1069">
        <v>13.04</v>
      </c>
      <c r="F1069">
        <v>9.18</v>
      </c>
      <c r="G1069">
        <v>32.39</v>
      </c>
      <c r="H1069">
        <v>0.43</v>
      </c>
      <c r="I1069">
        <v>17</v>
      </c>
      <c r="J1069">
        <v>297.96</v>
      </c>
      <c r="K1069">
        <v>61.2</v>
      </c>
      <c r="L1069">
        <v>7.25</v>
      </c>
      <c r="M1069">
        <v>15</v>
      </c>
      <c r="N1069">
        <v>84.51000000000001</v>
      </c>
      <c r="O1069">
        <v>36982.83</v>
      </c>
      <c r="P1069">
        <v>156.26</v>
      </c>
      <c r="Q1069">
        <v>453.2</v>
      </c>
      <c r="R1069">
        <v>45.48</v>
      </c>
      <c r="S1069">
        <v>28.65</v>
      </c>
      <c r="T1069">
        <v>7659.57</v>
      </c>
      <c r="U1069">
        <v>0.63</v>
      </c>
      <c r="V1069">
        <v>0.89</v>
      </c>
      <c r="W1069">
        <v>0.11</v>
      </c>
      <c r="X1069">
        <v>0.46</v>
      </c>
      <c r="Y1069">
        <v>1</v>
      </c>
      <c r="Z1069">
        <v>10</v>
      </c>
    </row>
    <row r="1070" spans="1:26">
      <c r="A1070">
        <v>26</v>
      </c>
      <c r="B1070">
        <v>145</v>
      </c>
      <c r="C1070" t="s">
        <v>26</v>
      </c>
      <c r="D1070">
        <v>7.7207</v>
      </c>
      <c r="E1070">
        <v>12.95</v>
      </c>
      <c r="F1070">
        <v>9.140000000000001</v>
      </c>
      <c r="G1070">
        <v>34.28</v>
      </c>
      <c r="H1070">
        <v>0.45</v>
      </c>
      <c r="I1070">
        <v>16</v>
      </c>
      <c r="J1070">
        <v>298.48</v>
      </c>
      <c r="K1070">
        <v>61.2</v>
      </c>
      <c r="L1070">
        <v>7.5</v>
      </c>
      <c r="M1070">
        <v>14</v>
      </c>
      <c r="N1070">
        <v>84.79000000000001</v>
      </c>
      <c r="O1070">
        <v>37047.29</v>
      </c>
      <c r="P1070">
        <v>155.62</v>
      </c>
      <c r="Q1070">
        <v>453.18</v>
      </c>
      <c r="R1070">
        <v>44.23</v>
      </c>
      <c r="S1070">
        <v>28.65</v>
      </c>
      <c r="T1070">
        <v>7037.8</v>
      </c>
      <c r="U1070">
        <v>0.65</v>
      </c>
      <c r="V1070">
        <v>0.89</v>
      </c>
      <c r="W1070">
        <v>0.11</v>
      </c>
      <c r="X1070">
        <v>0.42</v>
      </c>
      <c r="Y1070">
        <v>1</v>
      </c>
      <c r="Z1070">
        <v>10</v>
      </c>
    </row>
    <row r="1071" spans="1:26">
      <c r="A1071">
        <v>27</v>
      </c>
      <c r="B1071">
        <v>145</v>
      </c>
      <c r="C1071" t="s">
        <v>26</v>
      </c>
      <c r="D1071">
        <v>7.7159</v>
      </c>
      <c r="E1071">
        <v>12.96</v>
      </c>
      <c r="F1071">
        <v>9.15</v>
      </c>
      <c r="G1071">
        <v>34.31</v>
      </c>
      <c r="H1071">
        <v>0.46</v>
      </c>
      <c r="I1071">
        <v>16</v>
      </c>
      <c r="J1071">
        <v>299.01</v>
      </c>
      <c r="K1071">
        <v>61.2</v>
      </c>
      <c r="L1071">
        <v>7.75</v>
      </c>
      <c r="M1071">
        <v>14</v>
      </c>
      <c r="N1071">
        <v>85.06</v>
      </c>
      <c r="O1071">
        <v>37111.87</v>
      </c>
      <c r="P1071">
        <v>155.45</v>
      </c>
      <c r="Q1071">
        <v>453.17</v>
      </c>
      <c r="R1071">
        <v>44.54</v>
      </c>
      <c r="S1071">
        <v>28.65</v>
      </c>
      <c r="T1071">
        <v>7193.63</v>
      </c>
      <c r="U1071">
        <v>0.64</v>
      </c>
      <c r="V1071">
        <v>0.89</v>
      </c>
      <c r="W1071">
        <v>0.11</v>
      </c>
      <c r="X1071">
        <v>0.43</v>
      </c>
      <c r="Y1071">
        <v>1</v>
      </c>
      <c r="Z1071">
        <v>10</v>
      </c>
    </row>
    <row r="1072" spans="1:26">
      <c r="A1072">
        <v>28</v>
      </c>
      <c r="B1072">
        <v>145</v>
      </c>
      <c r="C1072" t="s">
        <v>26</v>
      </c>
      <c r="D1072">
        <v>7.7719</v>
      </c>
      <c r="E1072">
        <v>12.87</v>
      </c>
      <c r="F1072">
        <v>9.109999999999999</v>
      </c>
      <c r="G1072">
        <v>36.44</v>
      </c>
      <c r="H1072">
        <v>0.48</v>
      </c>
      <c r="I1072">
        <v>15</v>
      </c>
      <c r="J1072">
        <v>299.53</v>
      </c>
      <c r="K1072">
        <v>61.2</v>
      </c>
      <c r="L1072">
        <v>8</v>
      </c>
      <c r="M1072">
        <v>13</v>
      </c>
      <c r="N1072">
        <v>85.33</v>
      </c>
      <c r="O1072">
        <v>37176.68</v>
      </c>
      <c r="P1072">
        <v>154.35</v>
      </c>
      <c r="Q1072">
        <v>453.21</v>
      </c>
      <c r="R1072">
        <v>43.22</v>
      </c>
      <c r="S1072">
        <v>28.65</v>
      </c>
      <c r="T1072">
        <v>6539.4</v>
      </c>
      <c r="U1072">
        <v>0.66</v>
      </c>
      <c r="V1072">
        <v>0.89</v>
      </c>
      <c r="W1072">
        <v>0.11</v>
      </c>
      <c r="X1072">
        <v>0.39</v>
      </c>
      <c r="Y1072">
        <v>1</v>
      </c>
      <c r="Z1072">
        <v>10</v>
      </c>
    </row>
    <row r="1073" spans="1:26">
      <c r="A1073">
        <v>29</v>
      </c>
      <c r="B1073">
        <v>145</v>
      </c>
      <c r="C1073" t="s">
        <v>26</v>
      </c>
      <c r="D1073">
        <v>7.7725</v>
      </c>
      <c r="E1073">
        <v>12.87</v>
      </c>
      <c r="F1073">
        <v>9.109999999999999</v>
      </c>
      <c r="G1073">
        <v>36.43</v>
      </c>
      <c r="H1073">
        <v>0.49</v>
      </c>
      <c r="I1073">
        <v>15</v>
      </c>
      <c r="J1073">
        <v>300.06</v>
      </c>
      <c r="K1073">
        <v>61.2</v>
      </c>
      <c r="L1073">
        <v>8.25</v>
      </c>
      <c r="M1073">
        <v>13</v>
      </c>
      <c r="N1073">
        <v>85.61</v>
      </c>
      <c r="O1073">
        <v>37241.49</v>
      </c>
      <c r="P1073">
        <v>154.21</v>
      </c>
      <c r="Q1073">
        <v>453.18</v>
      </c>
      <c r="R1073">
        <v>43.14</v>
      </c>
      <c r="S1073">
        <v>28.65</v>
      </c>
      <c r="T1073">
        <v>6497.68</v>
      </c>
      <c r="U1073">
        <v>0.66</v>
      </c>
      <c r="V1073">
        <v>0.89</v>
      </c>
      <c r="W1073">
        <v>0.11</v>
      </c>
      <c r="X1073">
        <v>0.39</v>
      </c>
      <c r="Y1073">
        <v>1</v>
      </c>
      <c r="Z1073">
        <v>10</v>
      </c>
    </row>
    <row r="1074" spans="1:26">
      <c r="A1074">
        <v>30</v>
      </c>
      <c r="B1074">
        <v>145</v>
      </c>
      <c r="C1074" t="s">
        <v>26</v>
      </c>
      <c r="D1074">
        <v>7.8608</v>
      </c>
      <c r="E1074">
        <v>12.72</v>
      </c>
      <c r="F1074">
        <v>9.02</v>
      </c>
      <c r="G1074">
        <v>38.65</v>
      </c>
      <c r="H1074">
        <v>0.5</v>
      </c>
      <c r="I1074">
        <v>14</v>
      </c>
      <c r="J1074">
        <v>300.59</v>
      </c>
      <c r="K1074">
        <v>61.2</v>
      </c>
      <c r="L1074">
        <v>8.5</v>
      </c>
      <c r="M1074">
        <v>12</v>
      </c>
      <c r="N1074">
        <v>85.89</v>
      </c>
      <c r="O1074">
        <v>37306.42</v>
      </c>
      <c r="P1074">
        <v>152.3</v>
      </c>
      <c r="Q1074">
        <v>453.17</v>
      </c>
      <c r="R1074">
        <v>39.97</v>
      </c>
      <c r="S1074">
        <v>28.65</v>
      </c>
      <c r="T1074">
        <v>4919</v>
      </c>
      <c r="U1074">
        <v>0.72</v>
      </c>
      <c r="V1074">
        <v>0.9</v>
      </c>
      <c r="W1074">
        <v>0.11</v>
      </c>
      <c r="X1074">
        <v>0.3</v>
      </c>
      <c r="Y1074">
        <v>1</v>
      </c>
      <c r="Z1074">
        <v>10</v>
      </c>
    </row>
    <row r="1075" spans="1:26">
      <c r="A1075">
        <v>31</v>
      </c>
      <c r="B1075">
        <v>145</v>
      </c>
      <c r="C1075" t="s">
        <v>26</v>
      </c>
      <c r="D1075">
        <v>7.8505</v>
      </c>
      <c r="E1075">
        <v>12.74</v>
      </c>
      <c r="F1075">
        <v>9.029999999999999</v>
      </c>
      <c r="G1075">
        <v>38.72</v>
      </c>
      <c r="H1075">
        <v>0.52</v>
      </c>
      <c r="I1075">
        <v>14</v>
      </c>
      <c r="J1075">
        <v>301.11</v>
      </c>
      <c r="K1075">
        <v>61.2</v>
      </c>
      <c r="L1075">
        <v>8.75</v>
      </c>
      <c r="M1075">
        <v>12</v>
      </c>
      <c r="N1075">
        <v>86.16</v>
      </c>
      <c r="O1075">
        <v>37371.47</v>
      </c>
      <c r="P1075">
        <v>152.62</v>
      </c>
      <c r="Q1075">
        <v>453.17</v>
      </c>
      <c r="R1075">
        <v>40.9</v>
      </c>
      <c r="S1075">
        <v>28.65</v>
      </c>
      <c r="T1075">
        <v>5383.26</v>
      </c>
      <c r="U1075">
        <v>0.7</v>
      </c>
      <c r="V1075">
        <v>0.9</v>
      </c>
      <c r="W1075">
        <v>0.1</v>
      </c>
      <c r="X1075">
        <v>0.31</v>
      </c>
      <c r="Y1075">
        <v>1</v>
      </c>
      <c r="Z1075">
        <v>10</v>
      </c>
    </row>
    <row r="1076" spans="1:26">
      <c r="A1076">
        <v>32</v>
      </c>
      <c r="B1076">
        <v>145</v>
      </c>
      <c r="C1076" t="s">
        <v>26</v>
      </c>
      <c r="D1076">
        <v>7.7737</v>
      </c>
      <c r="E1076">
        <v>12.86</v>
      </c>
      <c r="F1076">
        <v>9.16</v>
      </c>
      <c r="G1076">
        <v>39.26</v>
      </c>
      <c r="H1076">
        <v>0.53</v>
      </c>
      <c r="I1076">
        <v>14</v>
      </c>
      <c r="J1076">
        <v>301.64</v>
      </c>
      <c r="K1076">
        <v>61.2</v>
      </c>
      <c r="L1076">
        <v>9</v>
      </c>
      <c r="M1076">
        <v>12</v>
      </c>
      <c r="N1076">
        <v>86.44</v>
      </c>
      <c r="O1076">
        <v>37436.63</v>
      </c>
      <c r="P1076">
        <v>154.69</v>
      </c>
      <c r="Q1076">
        <v>453.19</v>
      </c>
      <c r="R1076">
        <v>45.43</v>
      </c>
      <c r="S1076">
        <v>28.65</v>
      </c>
      <c r="T1076">
        <v>7648.02</v>
      </c>
      <c r="U1076">
        <v>0.63</v>
      </c>
      <c r="V1076">
        <v>0.89</v>
      </c>
      <c r="W1076">
        <v>0.1</v>
      </c>
      <c r="X1076">
        <v>0.44</v>
      </c>
      <c r="Y1076">
        <v>1</v>
      </c>
      <c r="Z1076">
        <v>10</v>
      </c>
    </row>
    <row r="1077" spans="1:26">
      <c r="A1077">
        <v>33</v>
      </c>
      <c r="B1077">
        <v>145</v>
      </c>
      <c r="C1077" t="s">
        <v>26</v>
      </c>
      <c r="D1077">
        <v>7.8682</v>
      </c>
      <c r="E1077">
        <v>12.71</v>
      </c>
      <c r="F1077">
        <v>9.06</v>
      </c>
      <c r="G1077">
        <v>41.81</v>
      </c>
      <c r="H1077">
        <v>0.55</v>
      </c>
      <c r="I1077">
        <v>13</v>
      </c>
      <c r="J1077">
        <v>302.17</v>
      </c>
      <c r="K1077">
        <v>61.2</v>
      </c>
      <c r="L1077">
        <v>9.25</v>
      </c>
      <c r="M1077">
        <v>11</v>
      </c>
      <c r="N1077">
        <v>86.72</v>
      </c>
      <c r="O1077">
        <v>37501.91</v>
      </c>
      <c r="P1077">
        <v>152.89</v>
      </c>
      <c r="Q1077">
        <v>453.17</v>
      </c>
      <c r="R1077">
        <v>41.75</v>
      </c>
      <c r="S1077">
        <v>28.65</v>
      </c>
      <c r="T1077">
        <v>5817.04</v>
      </c>
      <c r="U1077">
        <v>0.6899999999999999</v>
      </c>
      <c r="V1077">
        <v>0.9</v>
      </c>
      <c r="W1077">
        <v>0.1</v>
      </c>
      <c r="X1077">
        <v>0.34</v>
      </c>
      <c r="Y1077">
        <v>1</v>
      </c>
      <c r="Z1077">
        <v>10</v>
      </c>
    </row>
    <row r="1078" spans="1:26">
      <c r="A1078">
        <v>34</v>
      </c>
      <c r="B1078">
        <v>145</v>
      </c>
      <c r="C1078" t="s">
        <v>26</v>
      </c>
      <c r="D1078">
        <v>7.8606</v>
      </c>
      <c r="E1078">
        <v>12.72</v>
      </c>
      <c r="F1078">
        <v>9.07</v>
      </c>
      <c r="G1078">
        <v>41.87</v>
      </c>
      <c r="H1078">
        <v>0.5600000000000001</v>
      </c>
      <c r="I1078">
        <v>13</v>
      </c>
      <c r="J1078">
        <v>302.7</v>
      </c>
      <c r="K1078">
        <v>61.2</v>
      </c>
      <c r="L1078">
        <v>9.5</v>
      </c>
      <c r="M1078">
        <v>11</v>
      </c>
      <c r="N1078">
        <v>87</v>
      </c>
      <c r="O1078">
        <v>37567.32</v>
      </c>
      <c r="P1078">
        <v>152.74</v>
      </c>
      <c r="Q1078">
        <v>453.17</v>
      </c>
      <c r="R1078">
        <v>42.1</v>
      </c>
      <c r="S1078">
        <v>28.65</v>
      </c>
      <c r="T1078">
        <v>5991.62</v>
      </c>
      <c r="U1078">
        <v>0.68</v>
      </c>
      <c r="V1078">
        <v>0.9</v>
      </c>
      <c r="W1078">
        <v>0.1</v>
      </c>
      <c r="X1078">
        <v>0.35</v>
      </c>
      <c r="Y1078">
        <v>1</v>
      </c>
      <c r="Z1078">
        <v>10</v>
      </c>
    </row>
    <row r="1079" spans="1:26">
      <c r="A1079">
        <v>35</v>
      </c>
      <c r="B1079">
        <v>145</v>
      </c>
      <c r="C1079" t="s">
        <v>26</v>
      </c>
      <c r="D1079">
        <v>7.8537</v>
      </c>
      <c r="E1079">
        <v>12.73</v>
      </c>
      <c r="F1079">
        <v>9.08</v>
      </c>
      <c r="G1079">
        <v>41.92</v>
      </c>
      <c r="H1079">
        <v>0.57</v>
      </c>
      <c r="I1079">
        <v>13</v>
      </c>
      <c r="J1079">
        <v>303.23</v>
      </c>
      <c r="K1079">
        <v>61.2</v>
      </c>
      <c r="L1079">
        <v>9.75</v>
      </c>
      <c r="M1079">
        <v>11</v>
      </c>
      <c r="N1079">
        <v>87.28</v>
      </c>
      <c r="O1079">
        <v>37632.84</v>
      </c>
      <c r="P1079">
        <v>152.5</v>
      </c>
      <c r="Q1079">
        <v>453.18</v>
      </c>
      <c r="R1079">
        <v>42.48</v>
      </c>
      <c r="S1079">
        <v>28.65</v>
      </c>
      <c r="T1079">
        <v>6177.64</v>
      </c>
      <c r="U1079">
        <v>0.67</v>
      </c>
      <c r="V1079">
        <v>0.89</v>
      </c>
      <c r="W1079">
        <v>0.1</v>
      </c>
      <c r="X1079">
        <v>0.36</v>
      </c>
      <c r="Y1079">
        <v>1</v>
      </c>
      <c r="Z1079">
        <v>10</v>
      </c>
    </row>
    <row r="1080" spans="1:26">
      <c r="A1080">
        <v>36</v>
      </c>
      <c r="B1080">
        <v>145</v>
      </c>
      <c r="C1080" t="s">
        <v>26</v>
      </c>
      <c r="D1080">
        <v>7.9208</v>
      </c>
      <c r="E1080">
        <v>12.62</v>
      </c>
      <c r="F1080">
        <v>9.029999999999999</v>
      </c>
      <c r="G1080">
        <v>45.15</v>
      </c>
      <c r="H1080">
        <v>0.59</v>
      </c>
      <c r="I1080">
        <v>12</v>
      </c>
      <c r="J1080">
        <v>303.76</v>
      </c>
      <c r="K1080">
        <v>61.2</v>
      </c>
      <c r="L1080">
        <v>10</v>
      </c>
      <c r="M1080">
        <v>10</v>
      </c>
      <c r="N1080">
        <v>87.56999999999999</v>
      </c>
      <c r="O1080">
        <v>37698.48</v>
      </c>
      <c r="P1080">
        <v>151.35</v>
      </c>
      <c r="Q1080">
        <v>453.17</v>
      </c>
      <c r="R1080">
        <v>40.55</v>
      </c>
      <c r="S1080">
        <v>28.65</v>
      </c>
      <c r="T1080">
        <v>5222.25</v>
      </c>
      <c r="U1080">
        <v>0.71</v>
      </c>
      <c r="V1080">
        <v>0.9</v>
      </c>
      <c r="W1080">
        <v>0.1</v>
      </c>
      <c r="X1080">
        <v>0.31</v>
      </c>
      <c r="Y1080">
        <v>1</v>
      </c>
      <c r="Z1080">
        <v>10</v>
      </c>
    </row>
    <row r="1081" spans="1:26">
      <c r="A1081">
        <v>37</v>
      </c>
      <c r="B1081">
        <v>145</v>
      </c>
      <c r="C1081" t="s">
        <v>26</v>
      </c>
      <c r="D1081">
        <v>7.9161</v>
      </c>
      <c r="E1081">
        <v>12.63</v>
      </c>
      <c r="F1081">
        <v>9.039999999999999</v>
      </c>
      <c r="G1081">
        <v>45.18</v>
      </c>
      <c r="H1081">
        <v>0.6</v>
      </c>
      <c r="I1081">
        <v>12</v>
      </c>
      <c r="J1081">
        <v>304.3</v>
      </c>
      <c r="K1081">
        <v>61.2</v>
      </c>
      <c r="L1081">
        <v>10.25</v>
      </c>
      <c r="M1081">
        <v>10</v>
      </c>
      <c r="N1081">
        <v>87.84999999999999</v>
      </c>
      <c r="O1081">
        <v>37764.25</v>
      </c>
      <c r="P1081">
        <v>151.53</v>
      </c>
      <c r="Q1081">
        <v>453.2</v>
      </c>
      <c r="R1081">
        <v>40.98</v>
      </c>
      <c r="S1081">
        <v>28.65</v>
      </c>
      <c r="T1081">
        <v>5434.45</v>
      </c>
      <c r="U1081">
        <v>0.7</v>
      </c>
      <c r="V1081">
        <v>0.9</v>
      </c>
      <c r="W1081">
        <v>0.1</v>
      </c>
      <c r="X1081">
        <v>0.32</v>
      </c>
      <c r="Y1081">
        <v>1</v>
      </c>
      <c r="Z1081">
        <v>10</v>
      </c>
    </row>
    <row r="1082" spans="1:26">
      <c r="A1082">
        <v>38</v>
      </c>
      <c r="B1082">
        <v>145</v>
      </c>
      <c r="C1082" t="s">
        <v>26</v>
      </c>
      <c r="D1082">
        <v>7.9135</v>
      </c>
      <c r="E1082">
        <v>12.64</v>
      </c>
      <c r="F1082">
        <v>9.039999999999999</v>
      </c>
      <c r="G1082">
        <v>45.2</v>
      </c>
      <c r="H1082">
        <v>0.61</v>
      </c>
      <c r="I1082">
        <v>12</v>
      </c>
      <c r="J1082">
        <v>304.83</v>
      </c>
      <c r="K1082">
        <v>61.2</v>
      </c>
      <c r="L1082">
        <v>10.5</v>
      </c>
      <c r="M1082">
        <v>10</v>
      </c>
      <c r="N1082">
        <v>88.13</v>
      </c>
      <c r="O1082">
        <v>37830.13</v>
      </c>
      <c r="P1082">
        <v>151.02</v>
      </c>
      <c r="Q1082">
        <v>453.17</v>
      </c>
      <c r="R1082">
        <v>41.07</v>
      </c>
      <c r="S1082">
        <v>28.65</v>
      </c>
      <c r="T1082">
        <v>5480.09</v>
      </c>
      <c r="U1082">
        <v>0.7</v>
      </c>
      <c r="V1082">
        <v>0.9</v>
      </c>
      <c r="W1082">
        <v>0.1</v>
      </c>
      <c r="X1082">
        <v>0.32</v>
      </c>
      <c r="Y1082">
        <v>1</v>
      </c>
      <c r="Z1082">
        <v>10</v>
      </c>
    </row>
    <row r="1083" spans="1:26">
      <c r="A1083">
        <v>39</v>
      </c>
      <c r="B1083">
        <v>145</v>
      </c>
      <c r="C1083" t="s">
        <v>26</v>
      </c>
      <c r="D1083">
        <v>7.9102</v>
      </c>
      <c r="E1083">
        <v>12.64</v>
      </c>
      <c r="F1083">
        <v>9.050000000000001</v>
      </c>
      <c r="G1083">
        <v>45.23</v>
      </c>
      <c r="H1083">
        <v>0.63</v>
      </c>
      <c r="I1083">
        <v>12</v>
      </c>
      <c r="J1083">
        <v>305.37</v>
      </c>
      <c r="K1083">
        <v>61.2</v>
      </c>
      <c r="L1083">
        <v>10.75</v>
      </c>
      <c r="M1083">
        <v>10</v>
      </c>
      <c r="N1083">
        <v>88.42</v>
      </c>
      <c r="O1083">
        <v>37896.14</v>
      </c>
      <c r="P1083">
        <v>150.86</v>
      </c>
      <c r="Q1083">
        <v>453.21</v>
      </c>
      <c r="R1083">
        <v>41.25</v>
      </c>
      <c r="S1083">
        <v>28.65</v>
      </c>
      <c r="T1083">
        <v>5572.38</v>
      </c>
      <c r="U1083">
        <v>0.6899999999999999</v>
      </c>
      <c r="V1083">
        <v>0.9</v>
      </c>
      <c r="W1083">
        <v>0.1</v>
      </c>
      <c r="X1083">
        <v>0.33</v>
      </c>
      <c r="Y1083">
        <v>1</v>
      </c>
      <c r="Z1083">
        <v>10</v>
      </c>
    </row>
    <row r="1084" spans="1:26">
      <c r="A1084">
        <v>40</v>
      </c>
      <c r="B1084">
        <v>145</v>
      </c>
      <c r="C1084" t="s">
        <v>26</v>
      </c>
      <c r="D1084">
        <v>7.9708</v>
      </c>
      <c r="E1084">
        <v>12.55</v>
      </c>
      <c r="F1084">
        <v>9</v>
      </c>
      <c r="G1084">
        <v>49.11</v>
      </c>
      <c r="H1084">
        <v>0.64</v>
      </c>
      <c r="I1084">
        <v>11</v>
      </c>
      <c r="J1084">
        <v>305.9</v>
      </c>
      <c r="K1084">
        <v>61.2</v>
      </c>
      <c r="L1084">
        <v>11</v>
      </c>
      <c r="M1084">
        <v>9</v>
      </c>
      <c r="N1084">
        <v>88.7</v>
      </c>
      <c r="O1084">
        <v>37962.28</v>
      </c>
      <c r="P1084">
        <v>150.05</v>
      </c>
      <c r="Q1084">
        <v>453.17</v>
      </c>
      <c r="R1084">
        <v>39.82</v>
      </c>
      <c r="S1084">
        <v>28.65</v>
      </c>
      <c r="T1084">
        <v>4860.63</v>
      </c>
      <c r="U1084">
        <v>0.72</v>
      </c>
      <c r="V1084">
        <v>0.9</v>
      </c>
      <c r="W1084">
        <v>0.1</v>
      </c>
      <c r="X1084">
        <v>0.28</v>
      </c>
      <c r="Y1084">
        <v>1</v>
      </c>
      <c r="Z1084">
        <v>10</v>
      </c>
    </row>
    <row r="1085" spans="1:26">
      <c r="A1085">
        <v>41</v>
      </c>
      <c r="B1085">
        <v>145</v>
      </c>
      <c r="C1085" t="s">
        <v>26</v>
      </c>
      <c r="D1085">
        <v>7.9717</v>
      </c>
      <c r="E1085">
        <v>12.54</v>
      </c>
      <c r="F1085">
        <v>9</v>
      </c>
      <c r="G1085">
        <v>49.1</v>
      </c>
      <c r="H1085">
        <v>0.65</v>
      </c>
      <c r="I1085">
        <v>11</v>
      </c>
      <c r="J1085">
        <v>306.44</v>
      </c>
      <c r="K1085">
        <v>61.2</v>
      </c>
      <c r="L1085">
        <v>11.25</v>
      </c>
      <c r="M1085">
        <v>9</v>
      </c>
      <c r="N1085">
        <v>88.98999999999999</v>
      </c>
      <c r="O1085">
        <v>38028.53</v>
      </c>
      <c r="P1085">
        <v>150.11</v>
      </c>
      <c r="Q1085">
        <v>453.17</v>
      </c>
      <c r="R1085">
        <v>39.79</v>
      </c>
      <c r="S1085">
        <v>28.65</v>
      </c>
      <c r="T1085">
        <v>4843.73</v>
      </c>
      <c r="U1085">
        <v>0.72</v>
      </c>
      <c r="V1085">
        <v>0.9</v>
      </c>
      <c r="W1085">
        <v>0.1</v>
      </c>
      <c r="X1085">
        <v>0.28</v>
      </c>
      <c r="Y1085">
        <v>1</v>
      </c>
      <c r="Z1085">
        <v>10</v>
      </c>
    </row>
    <row r="1086" spans="1:26">
      <c r="A1086">
        <v>42</v>
      </c>
      <c r="B1086">
        <v>145</v>
      </c>
      <c r="C1086" t="s">
        <v>26</v>
      </c>
      <c r="D1086">
        <v>7.9699</v>
      </c>
      <c r="E1086">
        <v>12.55</v>
      </c>
      <c r="F1086">
        <v>9.01</v>
      </c>
      <c r="G1086">
        <v>49.12</v>
      </c>
      <c r="H1086">
        <v>0.67</v>
      </c>
      <c r="I1086">
        <v>11</v>
      </c>
      <c r="J1086">
        <v>306.98</v>
      </c>
      <c r="K1086">
        <v>61.2</v>
      </c>
      <c r="L1086">
        <v>11.5</v>
      </c>
      <c r="M1086">
        <v>9</v>
      </c>
      <c r="N1086">
        <v>89.28</v>
      </c>
      <c r="O1086">
        <v>38094.91</v>
      </c>
      <c r="P1086">
        <v>149.64</v>
      </c>
      <c r="Q1086">
        <v>453.17</v>
      </c>
      <c r="R1086">
        <v>39.89</v>
      </c>
      <c r="S1086">
        <v>28.65</v>
      </c>
      <c r="T1086">
        <v>4897.18</v>
      </c>
      <c r="U1086">
        <v>0.72</v>
      </c>
      <c r="V1086">
        <v>0.9</v>
      </c>
      <c r="W1086">
        <v>0.1</v>
      </c>
      <c r="X1086">
        <v>0.28</v>
      </c>
      <c r="Y1086">
        <v>1</v>
      </c>
      <c r="Z1086">
        <v>10</v>
      </c>
    </row>
    <row r="1087" spans="1:26">
      <c r="A1087">
        <v>43</v>
      </c>
      <c r="B1087">
        <v>145</v>
      </c>
      <c r="C1087" t="s">
        <v>26</v>
      </c>
      <c r="D1087">
        <v>7.9702</v>
      </c>
      <c r="E1087">
        <v>12.55</v>
      </c>
      <c r="F1087">
        <v>9</v>
      </c>
      <c r="G1087">
        <v>49.12</v>
      </c>
      <c r="H1087">
        <v>0.68</v>
      </c>
      <c r="I1087">
        <v>11</v>
      </c>
      <c r="J1087">
        <v>307.52</v>
      </c>
      <c r="K1087">
        <v>61.2</v>
      </c>
      <c r="L1087">
        <v>11.75</v>
      </c>
      <c r="M1087">
        <v>9</v>
      </c>
      <c r="N1087">
        <v>89.56999999999999</v>
      </c>
      <c r="O1087">
        <v>38161.42</v>
      </c>
      <c r="P1087">
        <v>149.39</v>
      </c>
      <c r="Q1087">
        <v>453.2</v>
      </c>
      <c r="R1087">
        <v>39.83</v>
      </c>
      <c r="S1087">
        <v>28.65</v>
      </c>
      <c r="T1087">
        <v>4865.23</v>
      </c>
      <c r="U1087">
        <v>0.72</v>
      </c>
      <c r="V1087">
        <v>0.9</v>
      </c>
      <c r="W1087">
        <v>0.1</v>
      </c>
      <c r="X1087">
        <v>0.28</v>
      </c>
      <c r="Y1087">
        <v>1</v>
      </c>
      <c r="Z1087">
        <v>10</v>
      </c>
    </row>
    <row r="1088" spans="1:26">
      <c r="A1088">
        <v>44</v>
      </c>
      <c r="B1088">
        <v>145</v>
      </c>
      <c r="C1088" t="s">
        <v>26</v>
      </c>
      <c r="D1088">
        <v>8.0327</v>
      </c>
      <c r="E1088">
        <v>12.45</v>
      </c>
      <c r="F1088">
        <v>8.960000000000001</v>
      </c>
      <c r="G1088">
        <v>53.77</v>
      </c>
      <c r="H1088">
        <v>0.6899999999999999</v>
      </c>
      <c r="I1088">
        <v>10</v>
      </c>
      <c r="J1088">
        <v>308.06</v>
      </c>
      <c r="K1088">
        <v>61.2</v>
      </c>
      <c r="L1088">
        <v>12</v>
      </c>
      <c r="M1088">
        <v>8</v>
      </c>
      <c r="N1088">
        <v>89.86</v>
      </c>
      <c r="O1088">
        <v>38228.06</v>
      </c>
      <c r="P1088">
        <v>148.46</v>
      </c>
      <c r="Q1088">
        <v>453.29</v>
      </c>
      <c r="R1088">
        <v>38.38</v>
      </c>
      <c r="S1088">
        <v>28.65</v>
      </c>
      <c r="T1088">
        <v>4144.81</v>
      </c>
      <c r="U1088">
        <v>0.75</v>
      </c>
      <c r="V1088">
        <v>0.91</v>
      </c>
      <c r="W1088">
        <v>0.1</v>
      </c>
      <c r="X1088">
        <v>0.24</v>
      </c>
      <c r="Y1088">
        <v>1</v>
      </c>
      <c r="Z1088">
        <v>10</v>
      </c>
    </row>
    <row r="1089" spans="1:26">
      <c r="A1089">
        <v>45</v>
      </c>
      <c r="B1089">
        <v>145</v>
      </c>
      <c r="C1089" t="s">
        <v>26</v>
      </c>
      <c r="D1089">
        <v>8.0411</v>
      </c>
      <c r="E1089">
        <v>12.44</v>
      </c>
      <c r="F1089">
        <v>8.949999999999999</v>
      </c>
      <c r="G1089">
        <v>53.69</v>
      </c>
      <c r="H1089">
        <v>0.71</v>
      </c>
      <c r="I1089">
        <v>10</v>
      </c>
      <c r="J1089">
        <v>308.6</v>
      </c>
      <c r="K1089">
        <v>61.2</v>
      </c>
      <c r="L1089">
        <v>12.25</v>
      </c>
      <c r="M1089">
        <v>8</v>
      </c>
      <c r="N1089">
        <v>90.15000000000001</v>
      </c>
      <c r="O1089">
        <v>38294.82</v>
      </c>
      <c r="P1089">
        <v>148.2</v>
      </c>
      <c r="Q1089">
        <v>453.17</v>
      </c>
      <c r="R1089">
        <v>37.87</v>
      </c>
      <c r="S1089">
        <v>28.65</v>
      </c>
      <c r="T1089">
        <v>3888.9</v>
      </c>
      <c r="U1089">
        <v>0.76</v>
      </c>
      <c r="V1089">
        <v>0.91</v>
      </c>
      <c r="W1089">
        <v>0.1</v>
      </c>
      <c r="X1089">
        <v>0.23</v>
      </c>
      <c r="Y1089">
        <v>1</v>
      </c>
      <c r="Z1089">
        <v>10</v>
      </c>
    </row>
    <row r="1090" spans="1:26">
      <c r="A1090">
        <v>46</v>
      </c>
      <c r="B1090">
        <v>145</v>
      </c>
      <c r="C1090" t="s">
        <v>26</v>
      </c>
      <c r="D1090">
        <v>8.0661</v>
      </c>
      <c r="E1090">
        <v>12.4</v>
      </c>
      <c r="F1090">
        <v>8.91</v>
      </c>
      <c r="G1090">
        <v>53.46</v>
      </c>
      <c r="H1090">
        <v>0.72</v>
      </c>
      <c r="I1090">
        <v>10</v>
      </c>
      <c r="J1090">
        <v>309.14</v>
      </c>
      <c r="K1090">
        <v>61.2</v>
      </c>
      <c r="L1090">
        <v>12.5</v>
      </c>
      <c r="M1090">
        <v>8</v>
      </c>
      <c r="N1090">
        <v>90.44</v>
      </c>
      <c r="O1090">
        <v>38361.7</v>
      </c>
      <c r="P1090">
        <v>147.21</v>
      </c>
      <c r="Q1090">
        <v>453.18</v>
      </c>
      <c r="R1090">
        <v>36.69</v>
      </c>
      <c r="S1090">
        <v>28.65</v>
      </c>
      <c r="T1090">
        <v>3299.02</v>
      </c>
      <c r="U1090">
        <v>0.78</v>
      </c>
      <c r="V1090">
        <v>0.91</v>
      </c>
      <c r="W1090">
        <v>0.09</v>
      </c>
      <c r="X1090">
        <v>0.19</v>
      </c>
      <c r="Y1090">
        <v>1</v>
      </c>
      <c r="Z1090">
        <v>10</v>
      </c>
    </row>
    <row r="1091" spans="1:26">
      <c r="A1091">
        <v>47</v>
      </c>
      <c r="B1091">
        <v>145</v>
      </c>
      <c r="C1091" t="s">
        <v>26</v>
      </c>
      <c r="D1091">
        <v>8.0298</v>
      </c>
      <c r="E1091">
        <v>12.45</v>
      </c>
      <c r="F1091">
        <v>8.970000000000001</v>
      </c>
      <c r="G1091">
        <v>53.79</v>
      </c>
      <c r="H1091">
        <v>0.73</v>
      </c>
      <c r="I1091">
        <v>10</v>
      </c>
      <c r="J1091">
        <v>309.68</v>
      </c>
      <c r="K1091">
        <v>61.2</v>
      </c>
      <c r="L1091">
        <v>12.75</v>
      </c>
      <c r="M1091">
        <v>8</v>
      </c>
      <c r="N1091">
        <v>90.73999999999999</v>
      </c>
      <c r="O1091">
        <v>38428.72</v>
      </c>
      <c r="P1091">
        <v>147.6</v>
      </c>
      <c r="Q1091">
        <v>453.17</v>
      </c>
      <c r="R1091">
        <v>38.74</v>
      </c>
      <c r="S1091">
        <v>28.65</v>
      </c>
      <c r="T1091">
        <v>4325.89</v>
      </c>
      <c r="U1091">
        <v>0.74</v>
      </c>
      <c r="V1091">
        <v>0.91</v>
      </c>
      <c r="W1091">
        <v>0.09</v>
      </c>
      <c r="X1091">
        <v>0.25</v>
      </c>
      <c r="Y1091">
        <v>1</v>
      </c>
      <c r="Z1091">
        <v>10</v>
      </c>
    </row>
    <row r="1092" spans="1:26">
      <c r="A1092">
        <v>48</v>
      </c>
      <c r="B1092">
        <v>145</v>
      </c>
      <c r="C1092" t="s">
        <v>26</v>
      </c>
      <c r="D1092">
        <v>7.9991</v>
      </c>
      <c r="E1092">
        <v>12.5</v>
      </c>
      <c r="F1092">
        <v>9.01</v>
      </c>
      <c r="G1092">
        <v>54.08</v>
      </c>
      <c r="H1092">
        <v>0.75</v>
      </c>
      <c r="I1092">
        <v>10</v>
      </c>
      <c r="J1092">
        <v>310.23</v>
      </c>
      <c r="K1092">
        <v>61.2</v>
      </c>
      <c r="L1092">
        <v>13</v>
      </c>
      <c r="M1092">
        <v>8</v>
      </c>
      <c r="N1092">
        <v>91.03</v>
      </c>
      <c r="O1092">
        <v>38495.87</v>
      </c>
      <c r="P1092">
        <v>148.28</v>
      </c>
      <c r="Q1092">
        <v>453.17</v>
      </c>
      <c r="R1092">
        <v>40.27</v>
      </c>
      <c r="S1092">
        <v>28.65</v>
      </c>
      <c r="T1092">
        <v>5090.12</v>
      </c>
      <c r="U1092">
        <v>0.71</v>
      </c>
      <c r="V1092">
        <v>0.9</v>
      </c>
      <c r="W1092">
        <v>0.1</v>
      </c>
      <c r="X1092">
        <v>0.29</v>
      </c>
      <c r="Y1092">
        <v>1</v>
      </c>
      <c r="Z1092">
        <v>10</v>
      </c>
    </row>
    <row r="1093" spans="1:26">
      <c r="A1093">
        <v>49</v>
      </c>
      <c r="B1093">
        <v>145</v>
      </c>
      <c r="C1093" t="s">
        <v>26</v>
      </c>
      <c r="D1093">
        <v>8.0801</v>
      </c>
      <c r="E1093">
        <v>12.38</v>
      </c>
      <c r="F1093">
        <v>8.94</v>
      </c>
      <c r="G1093">
        <v>59.61</v>
      </c>
      <c r="H1093">
        <v>0.76</v>
      </c>
      <c r="I1093">
        <v>9</v>
      </c>
      <c r="J1093">
        <v>310.77</v>
      </c>
      <c r="K1093">
        <v>61.2</v>
      </c>
      <c r="L1093">
        <v>13.25</v>
      </c>
      <c r="M1093">
        <v>7</v>
      </c>
      <c r="N1093">
        <v>91.33</v>
      </c>
      <c r="O1093">
        <v>38563.14</v>
      </c>
      <c r="P1093">
        <v>146.7</v>
      </c>
      <c r="Q1093">
        <v>453.18</v>
      </c>
      <c r="R1093">
        <v>37.86</v>
      </c>
      <c r="S1093">
        <v>28.65</v>
      </c>
      <c r="T1093">
        <v>3891.97</v>
      </c>
      <c r="U1093">
        <v>0.76</v>
      </c>
      <c r="V1093">
        <v>0.91</v>
      </c>
      <c r="W1093">
        <v>0.09</v>
      </c>
      <c r="X1093">
        <v>0.22</v>
      </c>
      <c r="Y1093">
        <v>1</v>
      </c>
      <c r="Z1093">
        <v>10</v>
      </c>
    </row>
    <row r="1094" spans="1:26">
      <c r="A1094">
        <v>50</v>
      </c>
      <c r="B1094">
        <v>145</v>
      </c>
      <c r="C1094" t="s">
        <v>26</v>
      </c>
      <c r="D1094">
        <v>8.0701</v>
      </c>
      <c r="E1094">
        <v>12.39</v>
      </c>
      <c r="F1094">
        <v>8.960000000000001</v>
      </c>
      <c r="G1094">
        <v>59.71</v>
      </c>
      <c r="H1094">
        <v>0.77</v>
      </c>
      <c r="I1094">
        <v>9</v>
      </c>
      <c r="J1094">
        <v>311.32</v>
      </c>
      <c r="K1094">
        <v>61.2</v>
      </c>
      <c r="L1094">
        <v>13.5</v>
      </c>
      <c r="M1094">
        <v>7</v>
      </c>
      <c r="N1094">
        <v>91.62</v>
      </c>
      <c r="O1094">
        <v>38630.55</v>
      </c>
      <c r="P1094">
        <v>146.83</v>
      </c>
      <c r="Q1094">
        <v>453.17</v>
      </c>
      <c r="R1094">
        <v>38.4</v>
      </c>
      <c r="S1094">
        <v>28.65</v>
      </c>
      <c r="T1094">
        <v>4161.85</v>
      </c>
      <c r="U1094">
        <v>0.75</v>
      </c>
      <c r="V1094">
        <v>0.91</v>
      </c>
      <c r="W1094">
        <v>0.1</v>
      </c>
      <c r="X1094">
        <v>0.24</v>
      </c>
      <c r="Y1094">
        <v>1</v>
      </c>
      <c r="Z1094">
        <v>10</v>
      </c>
    </row>
    <row r="1095" spans="1:26">
      <c r="A1095">
        <v>51</v>
      </c>
      <c r="B1095">
        <v>145</v>
      </c>
      <c r="C1095" t="s">
        <v>26</v>
      </c>
      <c r="D1095">
        <v>8.0745</v>
      </c>
      <c r="E1095">
        <v>12.38</v>
      </c>
      <c r="F1095">
        <v>8.949999999999999</v>
      </c>
      <c r="G1095">
        <v>59.67</v>
      </c>
      <c r="H1095">
        <v>0.79</v>
      </c>
      <c r="I1095">
        <v>9</v>
      </c>
      <c r="J1095">
        <v>311.87</v>
      </c>
      <c r="K1095">
        <v>61.2</v>
      </c>
      <c r="L1095">
        <v>13.75</v>
      </c>
      <c r="M1095">
        <v>7</v>
      </c>
      <c r="N1095">
        <v>91.92</v>
      </c>
      <c r="O1095">
        <v>38698.21</v>
      </c>
      <c r="P1095">
        <v>146.87</v>
      </c>
      <c r="Q1095">
        <v>453.2</v>
      </c>
      <c r="R1095">
        <v>38.09</v>
      </c>
      <c r="S1095">
        <v>28.65</v>
      </c>
      <c r="T1095">
        <v>4006.79</v>
      </c>
      <c r="U1095">
        <v>0.75</v>
      </c>
      <c r="V1095">
        <v>0.91</v>
      </c>
      <c r="W1095">
        <v>0.1</v>
      </c>
      <c r="X1095">
        <v>0.23</v>
      </c>
      <c r="Y1095">
        <v>1</v>
      </c>
      <c r="Z1095">
        <v>10</v>
      </c>
    </row>
    <row r="1096" spans="1:26">
      <c r="A1096">
        <v>52</v>
      </c>
      <c r="B1096">
        <v>145</v>
      </c>
      <c r="C1096" t="s">
        <v>26</v>
      </c>
      <c r="D1096">
        <v>8.0694</v>
      </c>
      <c r="E1096">
        <v>12.39</v>
      </c>
      <c r="F1096">
        <v>8.960000000000001</v>
      </c>
      <c r="G1096">
        <v>59.72</v>
      </c>
      <c r="H1096">
        <v>0.8</v>
      </c>
      <c r="I1096">
        <v>9</v>
      </c>
      <c r="J1096">
        <v>312.42</v>
      </c>
      <c r="K1096">
        <v>61.2</v>
      </c>
      <c r="L1096">
        <v>14</v>
      </c>
      <c r="M1096">
        <v>7</v>
      </c>
      <c r="N1096">
        <v>92.22</v>
      </c>
      <c r="O1096">
        <v>38765.89</v>
      </c>
      <c r="P1096">
        <v>147.02</v>
      </c>
      <c r="Q1096">
        <v>453.17</v>
      </c>
      <c r="R1096">
        <v>38.5</v>
      </c>
      <c r="S1096">
        <v>28.65</v>
      </c>
      <c r="T1096">
        <v>4210.19</v>
      </c>
      <c r="U1096">
        <v>0.74</v>
      </c>
      <c r="V1096">
        <v>0.91</v>
      </c>
      <c r="W1096">
        <v>0.09</v>
      </c>
      <c r="X1096">
        <v>0.24</v>
      </c>
      <c r="Y1096">
        <v>1</v>
      </c>
      <c r="Z1096">
        <v>10</v>
      </c>
    </row>
    <row r="1097" spans="1:26">
      <c r="A1097">
        <v>53</v>
      </c>
      <c r="B1097">
        <v>145</v>
      </c>
      <c r="C1097" t="s">
        <v>26</v>
      </c>
      <c r="D1097">
        <v>8.073399999999999</v>
      </c>
      <c r="E1097">
        <v>12.39</v>
      </c>
      <c r="F1097">
        <v>8.949999999999999</v>
      </c>
      <c r="G1097">
        <v>59.68</v>
      </c>
      <c r="H1097">
        <v>0.8100000000000001</v>
      </c>
      <c r="I1097">
        <v>9</v>
      </c>
      <c r="J1097">
        <v>312.97</v>
      </c>
      <c r="K1097">
        <v>61.2</v>
      </c>
      <c r="L1097">
        <v>14.25</v>
      </c>
      <c r="M1097">
        <v>7</v>
      </c>
      <c r="N1097">
        <v>92.52</v>
      </c>
      <c r="O1097">
        <v>38833.69</v>
      </c>
      <c r="P1097">
        <v>146.72</v>
      </c>
      <c r="Q1097">
        <v>453.18</v>
      </c>
      <c r="R1097">
        <v>38.16</v>
      </c>
      <c r="S1097">
        <v>28.65</v>
      </c>
      <c r="T1097">
        <v>4041.18</v>
      </c>
      <c r="U1097">
        <v>0.75</v>
      </c>
      <c r="V1097">
        <v>0.91</v>
      </c>
      <c r="W1097">
        <v>0.1</v>
      </c>
      <c r="X1097">
        <v>0.23</v>
      </c>
      <c r="Y1097">
        <v>1</v>
      </c>
      <c r="Z1097">
        <v>10</v>
      </c>
    </row>
    <row r="1098" spans="1:26">
      <c r="A1098">
        <v>54</v>
      </c>
      <c r="B1098">
        <v>145</v>
      </c>
      <c r="C1098" t="s">
        <v>26</v>
      </c>
      <c r="D1098">
        <v>8.0656</v>
      </c>
      <c r="E1098">
        <v>12.4</v>
      </c>
      <c r="F1098">
        <v>8.960000000000001</v>
      </c>
      <c r="G1098">
        <v>59.76</v>
      </c>
      <c r="H1098">
        <v>0.82</v>
      </c>
      <c r="I1098">
        <v>9</v>
      </c>
      <c r="J1098">
        <v>313.52</v>
      </c>
      <c r="K1098">
        <v>61.2</v>
      </c>
      <c r="L1098">
        <v>14.5</v>
      </c>
      <c r="M1098">
        <v>7</v>
      </c>
      <c r="N1098">
        <v>92.81999999999999</v>
      </c>
      <c r="O1098">
        <v>38901.63</v>
      </c>
      <c r="P1098">
        <v>146.52</v>
      </c>
      <c r="Q1098">
        <v>453.18</v>
      </c>
      <c r="R1098">
        <v>38.61</v>
      </c>
      <c r="S1098">
        <v>28.65</v>
      </c>
      <c r="T1098">
        <v>4263.58</v>
      </c>
      <c r="U1098">
        <v>0.74</v>
      </c>
      <c r="V1098">
        <v>0.91</v>
      </c>
      <c r="W1098">
        <v>0.09</v>
      </c>
      <c r="X1098">
        <v>0.24</v>
      </c>
      <c r="Y1098">
        <v>1</v>
      </c>
      <c r="Z1098">
        <v>10</v>
      </c>
    </row>
    <row r="1099" spans="1:26">
      <c r="A1099">
        <v>55</v>
      </c>
      <c r="B1099">
        <v>145</v>
      </c>
      <c r="C1099" t="s">
        <v>26</v>
      </c>
      <c r="D1099">
        <v>8.074999999999999</v>
      </c>
      <c r="E1099">
        <v>12.38</v>
      </c>
      <c r="F1099">
        <v>8.949999999999999</v>
      </c>
      <c r="G1099">
        <v>59.66</v>
      </c>
      <c r="H1099">
        <v>0.84</v>
      </c>
      <c r="I1099">
        <v>9</v>
      </c>
      <c r="J1099">
        <v>314.07</v>
      </c>
      <c r="K1099">
        <v>61.2</v>
      </c>
      <c r="L1099">
        <v>14.75</v>
      </c>
      <c r="M1099">
        <v>7</v>
      </c>
      <c r="N1099">
        <v>93.12</v>
      </c>
      <c r="O1099">
        <v>38969.71</v>
      </c>
      <c r="P1099">
        <v>145.88</v>
      </c>
      <c r="Q1099">
        <v>453.17</v>
      </c>
      <c r="R1099">
        <v>38.09</v>
      </c>
      <c r="S1099">
        <v>28.65</v>
      </c>
      <c r="T1099">
        <v>4004.21</v>
      </c>
      <c r="U1099">
        <v>0.75</v>
      </c>
      <c r="V1099">
        <v>0.91</v>
      </c>
      <c r="W1099">
        <v>0.1</v>
      </c>
      <c r="X1099">
        <v>0.23</v>
      </c>
      <c r="Y1099">
        <v>1</v>
      </c>
      <c r="Z1099">
        <v>10</v>
      </c>
    </row>
    <row r="1100" spans="1:26">
      <c r="A1100">
        <v>56</v>
      </c>
      <c r="B1100">
        <v>145</v>
      </c>
      <c r="C1100" t="s">
        <v>26</v>
      </c>
      <c r="D1100">
        <v>8.1393</v>
      </c>
      <c r="E1100">
        <v>12.29</v>
      </c>
      <c r="F1100">
        <v>8.91</v>
      </c>
      <c r="G1100">
        <v>66.79000000000001</v>
      </c>
      <c r="H1100">
        <v>0.85</v>
      </c>
      <c r="I1100">
        <v>8</v>
      </c>
      <c r="J1100">
        <v>314.62</v>
      </c>
      <c r="K1100">
        <v>61.2</v>
      </c>
      <c r="L1100">
        <v>15</v>
      </c>
      <c r="M1100">
        <v>6</v>
      </c>
      <c r="N1100">
        <v>93.43000000000001</v>
      </c>
      <c r="O1100">
        <v>39037.92</v>
      </c>
      <c r="P1100">
        <v>144.71</v>
      </c>
      <c r="Q1100">
        <v>453.17</v>
      </c>
      <c r="R1100">
        <v>36.65</v>
      </c>
      <c r="S1100">
        <v>28.65</v>
      </c>
      <c r="T1100">
        <v>3288.71</v>
      </c>
      <c r="U1100">
        <v>0.78</v>
      </c>
      <c r="V1100">
        <v>0.91</v>
      </c>
      <c r="W1100">
        <v>0.09</v>
      </c>
      <c r="X1100">
        <v>0.19</v>
      </c>
      <c r="Y1100">
        <v>1</v>
      </c>
      <c r="Z1100">
        <v>10</v>
      </c>
    </row>
    <row r="1101" spans="1:26">
      <c r="A1101">
        <v>57</v>
      </c>
      <c r="B1101">
        <v>145</v>
      </c>
      <c r="C1101" t="s">
        <v>26</v>
      </c>
      <c r="D1101">
        <v>8.131600000000001</v>
      </c>
      <c r="E1101">
        <v>12.3</v>
      </c>
      <c r="F1101">
        <v>8.92</v>
      </c>
      <c r="G1101">
        <v>66.88</v>
      </c>
      <c r="H1101">
        <v>0.86</v>
      </c>
      <c r="I1101">
        <v>8</v>
      </c>
      <c r="J1101">
        <v>315.18</v>
      </c>
      <c r="K1101">
        <v>61.2</v>
      </c>
      <c r="L1101">
        <v>15.25</v>
      </c>
      <c r="M1101">
        <v>6</v>
      </c>
      <c r="N1101">
        <v>93.73</v>
      </c>
      <c r="O1101">
        <v>39106.27</v>
      </c>
      <c r="P1101">
        <v>144.92</v>
      </c>
      <c r="Q1101">
        <v>453.17</v>
      </c>
      <c r="R1101">
        <v>37.03</v>
      </c>
      <c r="S1101">
        <v>28.65</v>
      </c>
      <c r="T1101">
        <v>3479.2</v>
      </c>
      <c r="U1101">
        <v>0.77</v>
      </c>
      <c r="V1101">
        <v>0.91</v>
      </c>
      <c r="W1101">
        <v>0.09</v>
      </c>
      <c r="X1101">
        <v>0.2</v>
      </c>
      <c r="Y1101">
        <v>1</v>
      </c>
      <c r="Z1101">
        <v>10</v>
      </c>
    </row>
    <row r="1102" spans="1:26">
      <c r="A1102">
        <v>58</v>
      </c>
      <c r="B1102">
        <v>145</v>
      </c>
      <c r="C1102" t="s">
        <v>26</v>
      </c>
      <c r="D1102">
        <v>8.1343</v>
      </c>
      <c r="E1102">
        <v>12.29</v>
      </c>
      <c r="F1102">
        <v>8.91</v>
      </c>
      <c r="G1102">
        <v>66.84999999999999</v>
      </c>
      <c r="H1102">
        <v>0.87</v>
      </c>
      <c r="I1102">
        <v>8</v>
      </c>
      <c r="J1102">
        <v>315.73</v>
      </c>
      <c r="K1102">
        <v>61.2</v>
      </c>
      <c r="L1102">
        <v>15.5</v>
      </c>
      <c r="M1102">
        <v>6</v>
      </c>
      <c r="N1102">
        <v>94.03</v>
      </c>
      <c r="O1102">
        <v>39174.75</v>
      </c>
      <c r="P1102">
        <v>144.46</v>
      </c>
      <c r="Q1102">
        <v>453.17</v>
      </c>
      <c r="R1102">
        <v>36.87</v>
      </c>
      <c r="S1102">
        <v>28.65</v>
      </c>
      <c r="T1102">
        <v>3398.97</v>
      </c>
      <c r="U1102">
        <v>0.78</v>
      </c>
      <c r="V1102">
        <v>0.91</v>
      </c>
      <c r="W1102">
        <v>0.09</v>
      </c>
      <c r="X1102">
        <v>0.19</v>
      </c>
      <c r="Y1102">
        <v>1</v>
      </c>
      <c r="Z1102">
        <v>10</v>
      </c>
    </row>
    <row r="1103" spans="1:26">
      <c r="A1103">
        <v>59</v>
      </c>
      <c r="B1103">
        <v>145</v>
      </c>
      <c r="C1103" t="s">
        <v>26</v>
      </c>
      <c r="D1103">
        <v>8.1372</v>
      </c>
      <c r="E1103">
        <v>12.29</v>
      </c>
      <c r="F1103">
        <v>8.91</v>
      </c>
      <c r="G1103">
        <v>66.81999999999999</v>
      </c>
      <c r="H1103">
        <v>0.89</v>
      </c>
      <c r="I1103">
        <v>8</v>
      </c>
      <c r="J1103">
        <v>316.29</v>
      </c>
      <c r="K1103">
        <v>61.2</v>
      </c>
      <c r="L1103">
        <v>15.75</v>
      </c>
      <c r="M1103">
        <v>6</v>
      </c>
      <c r="N1103">
        <v>94.34</v>
      </c>
      <c r="O1103">
        <v>39243.37</v>
      </c>
      <c r="P1103">
        <v>144.6</v>
      </c>
      <c r="Q1103">
        <v>453.17</v>
      </c>
      <c r="R1103">
        <v>36.75</v>
      </c>
      <c r="S1103">
        <v>28.65</v>
      </c>
      <c r="T1103">
        <v>3339.19</v>
      </c>
      <c r="U1103">
        <v>0.78</v>
      </c>
      <c r="V1103">
        <v>0.91</v>
      </c>
      <c r="W1103">
        <v>0.09</v>
      </c>
      <c r="X1103">
        <v>0.19</v>
      </c>
      <c r="Y1103">
        <v>1</v>
      </c>
      <c r="Z1103">
        <v>10</v>
      </c>
    </row>
    <row r="1104" spans="1:26">
      <c r="A1104">
        <v>60</v>
      </c>
      <c r="B1104">
        <v>145</v>
      </c>
      <c r="C1104" t="s">
        <v>26</v>
      </c>
      <c r="D1104">
        <v>8.147399999999999</v>
      </c>
      <c r="E1104">
        <v>12.27</v>
      </c>
      <c r="F1104">
        <v>8.890000000000001</v>
      </c>
      <c r="G1104">
        <v>66.7</v>
      </c>
      <c r="H1104">
        <v>0.9</v>
      </c>
      <c r="I1104">
        <v>8</v>
      </c>
      <c r="J1104">
        <v>316.85</v>
      </c>
      <c r="K1104">
        <v>61.2</v>
      </c>
      <c r="L1104">
        <v>16</v>
      </c>
      <c r="M1104">
        <v>6</v>
      </c>
      <c r="N1104">
        <v>94.65000000000001</v>
      </c>
      <c r="O1104">
        <v>39312.13</v>
      </c>
      <c r="P1104">
        <v>143.81</v>
      </c>
      <c r="Q1104">
        <v>453.17</v>
      </c>
      <c r="R1104">
        <v>36.06</v>
      </c>
      <c r="S1104">
        <v>28.65</v>
      </c>
      <c r="T1104">
        <v>2993.62</v>
      </c>
      <c r="U1104">
        <v>0.79</v>
      </c>
      <c r="V1104">
        <v>0.91</v>
      </c>
      <c r="W1104">
        <v>0.1</v>
      </c>
      <c r="X1104">
        <v>0.17</v>
      </c>
      <c r="Y1104">
        <v>1</v>
      </c>
      <c r="Z1104">
        <v>10</v>
      </c>
    </row>
    <row r="1105" spans="1:26">
      <c r="A1105">
        <v>61</v>
      </c>
      <c r="B1105">
        <v>145</v>
      </c>
      <c r="C1105" t="s">
        <v>26</v>
      </c>
      <c r="D1105">
        <v>8.163600000000001</v>
      </c>
      <c r="E1105">
        <v>12.25</v>
      </c>
      <c r="F1105">
        <v>8.869999999999999</v>
      </c>
      <c r="G1105">
        <v>66.52</v>
      </c>
      <c r="H1105">
        <v>0.91</v>
      </c>
      <c r="I1105">
        <v>8</v>
      </c>
      <c r="J1105">
        <v>317.41</v>
      </c>
      <c r="K1105">
        <v>61.2</v>
      </c>
      <c r="L1105">
        <v>16.25</v>
      </c>
      <c r="M1105">
        <v>6</v>
      </c>
      <c r="N1105">
        <v>94.95999999999999</v>
      </c>
      <c r="O1105">
        <v>39381.03</v>
      </c>
      <c r="P1105">
        <v>143.26</v>
      </c>
      <c r="Q1105">
        <v>453.17</v>
      </c>
      <c r="R1105">
        <v>35.46</v>
      </c>
      <c r="S1105">
        <v>28.65</v>
      </c>
      <c r="T1105">
        <v>2695.39</v>
      </c>
      <c r="U1105">
        <v>0.8100000000000001</v>
      </c>
      <c r="V1105">
        <v>0.92</v>
      </c>
      <c r="W1105">
        <v>0.09</v>
      </c>
      <c r="X1105">
        <v>0.15</v>
      </c>
      <c r="Y1105">
        <v>1</v>
      </c>
      <c r="Z1105">
        <v>10</v>
      </c>
    </row>
    <row r="1106" spans="1:26">
      <c r="A1106">
        <v>62</v>
      </c>
      <c r="B1106">
        <v>145</v>
      </c>
      <c r="C1106" t="s">
        <v>26</v>
      </c>
      <c r="D1106">
        <v>8.1393</v>
      </c>
      <c r="E1106">
        <v>12.29</v>
      </c>
      <c r="F1106">
        <v>8.91</v>
      </c>
      <c r="G1106">
        <v>66.79000000000001</v>
      </c>
      <c r="H1106">
        <v>0.92</v>
      </c>
      <c r="I1106">
        <v>8</v>
      </c>
      <c r="J1106">
        <v>317.97</v>
      </c>
      <c r="K1106">
        <v>61.2</v>
      </c>
      <c r="L1106">
        <v>16.5</v>
      </c>
      <c r="M1106">
        <v>6</v>
      </c>
      <c r="N1106">
        <v>95.27</v>
      </c>
      <c r="O1106">
        <v>39450.07</v>
      </c>
      <c r="P1106">
        <v>143.49</v>
      </c>
      <c r="Q1106">
        <v>453.17</v>
      </c>
      <c r="R1106">
        <v>36.7</v>
      </c>
      <c r="S1106">
        <v>28.65</v>
      </c>
      <c r="T1106">
        <v>3317.22</v>
      </c>
      <c r="U1106">
        <v>0.78</v>
      </c>
      <c r="V1106">
        <v>0.91</v>
      </c>
      <c r="W1106">
        <v>0.09</v>
      </c>
      <c r="X1106">
        <v>0.19</v>
      </c>
      <c r="Y1106">
        <v>1</v>
      </c>
      <c r="Z1106">
        <v>10</v>
      </c>
    </row>
    <row r="1107" spans="1:26">
      <c r="A1107">
        <v>63</v>
      </c>
      <c r="B1107">
        <v>145</v>
      </c>
      <c r="C1107" t="s">
        <v>26</v>
      </c>
      <c r="D1107">
        <v>8.113799999999999</v>
      </c>
      <c r="E1107">
        <v>12.32</v>
      </c>
      <c r="F1107">
        <v>8.94</v>
      </c>
      <c r="G1107">
        <v>67.08</v>
      </c>
      <c r="H1107">
        <v>0.9399999999999999</v>
      </c>
      <c r="I1107">
        <v>8</v>
      </c>
      <c r="J1107">
        <v>318.53</v>
      </c>
      <c r="K1107">
        <v>61.2</v>
      </c>
      <c r="L1107">
        <v>16.75</v>
      </c>
      <c r="M1107">
        <v>6</v>
      </c>
      <c r="N1107">
        <v>95.58</v>
      </c>
      <c r="O1107">
        <v>39519.26</v>
      </c>
      <c r="P1107">
        <v>143.94</v>
      </c>
      <c r="Q1107">
        <v>453.19</v>
      </c>
      <c r="R1107">
        <v>38.04</v>
      </c>
      <c r="S1107">
        <v>28.65</v>
      </c>
      <c r="T1107">
        <v>3982.77</v>
      </c>
      <c r="U1107">
        <v>0.75</v>
      </c>
      <c r="V1107">
        <v>0.91</v>
      </c>
      <c r="W1107">
        <v>0.09</v>
      </c>
      <c r="X1107">
        <v>0.22</v>
      </c>
      <c r="Y1107">
        <v>1</v>
      </c>
      <c r="Z1107">
        <v>10</v>
      </c>
    </row>
    <row r="1108" spans="1:26">
      <c r="A1108">
        <v>64</v>
      </c>
      <c r="B1108">
        <v>145</v>
      </c>
      <c r="C1108" t="s">
        <v>26</v>
      </c>
      <c r="D1108">
        <v>8.1204</v>
      </c>
      <c r="E1108">
        <v>12.31</v>
      </c>
      <c r="F1108">
        <v>8.93</v>
      </c>
      <c r="G1108">
        <v>67.01000000000001</v>
      </c>
      <c r="H1108">
        <v>0.95</v>
      </c>
      <c r="I1108">
        <v>8</v>
      </c>
      <c r="J1108">
        <v>319.09</v>
      </c>
      <c r="K1108">
        <v>61.2</v>
      </c>
      <c r="L1108">
        <v>17</v>
      </c>
      <c r="M1108">
        <v>6</v>
      </c>
      <c r="N1108">
        <v>95.89</v>
      </c>
      <c r="O1108">
        <v>39588.58</v>
      </c>
      <c r="P1108">
        <v>143.53</v>
      </c>
      <c r="Q1108">
        <v>453.17</v>
      </c>
      <c r="R1108">
        <v>37.61</v>
      </c>
      <c r="S1108">
        <v>28.65</v>
      </c>
      <c r="T1108">
        <v>3772.33</v>
      </c>
      <c r="U1108">
        <v>0.76</v>
      </c>
      <c r="V1108">
        <v>0.91</v>
      </c>
      <c r="W1108">
        <v>0.09</v>
      </c>
      <c r="X1108">
        <v>0.21</v>
      </c>
      <c r="Y1108">
        <v>1</v>
      </c>
      <c r="Z1108">
        <v>10</v>
      </c>
    </row>
    <row r="1109" spans="1:26">
      <c r="A1109">
        <v>65</v>
      </c>
      <c r="B1109">
        <v>145</v>
      </c>
      <c r="C1109" t="s">
        <v>26</v>
      </c>
      <c r="D1109">
        <v>8.186500000000001</v>
      </c>
      <c r="E1109">
        <v>12.22</v>
      </c>
      <c r="F1109">
        <v>8.890000000000001</v>
      </c>
      <c r="G1109">
        <v>76.19</v>
      </c>
      <c r="H1109">
        <v>0.96</v>
      </c>
      <c r="I1109">
        <v>7</v>
      </c>
      <c r="J1109">
        <v>319.65</v>
      </c>
      <c r="K1109">
        <v>61.2</v>
      </c>
      <c r="L1109">
        <v>17.25</v>
      </c>
      <c r="M1109">
        <v>5</v>
      </c>
      <c r="N1109">
        <v>96.2</v>
      </c>
      <c r="O1109">
        <v>39658.05</v>
      </c>
      <c r="P1109">
        <v>142.88</v>
      </c>
      <c r="Q1109">
        <v>453.17</v>
      </c>
      <c r="R1109">
        <v>36.1</v>
      </c>
      <c r="S1109">
        <v>28.65</v>
      </c>
      <c r="T1109">
        <v>3020.3</v>
      </c>
      <c r="U1109">
        <v>0.79</v>
      </c>
      <c r="V1109">
        <v>0.91</v>
      </c>
      <c r="W1109">
        <v>0.09</v>
      </c>
      <c r="X1109">
        <v>0.17</v>
      </c>
      <c r="Y1109">
        <v>1</v>
      </c>
      <c r="Z1109">
        <v>10</v>
      </c>
    </row>
    <row r="1110" spans="1:26">
      <c r="A1110">
        <v>66</v>
      </c>
      <c r="B1110">
        <v>145</v>
      </c>
      <c r="C1110" t="s">
        <v>26</v>
      </c>
      <c r="D1110">
        <v>8.1846</v>
      </c>
      <c r="E1110">
        <v>12.22</v>
      </c>
      <c r="F1110">
        <v>8.890000000000001</v>
      </c>
      <c r="G1110">
        <v>76.20999999999999</v>
      </c>
      <c r="H1110">
        <v>0.97</v>
      </c>
      <c r="I1110">
        <v>7</v>
      </c>
      <c r="J1110">
        <v>320.22</v>
      </c>
      <c r="K1110">
        <v>61.2</v>
      </c>
      <c r="L1110">
        <v>17.5</v>
      </c>
      <c r="M1110">
        <v>5</v>
      </c>
      <c r="N1110">
        <v>96.52</v>
      </c>
      <c r="O1110">
        <v>39727.66</v>
      </c>
      <c r="P1110">
        <v>142.83</v>
      </c>
      <c r="Q1110">
        <v>453.17</v>
      </c>
      <c r="R1110">
        <v>36.21</v>
      </c>
      <c r="S1110">
        <v>28.65</v>
      </c>
      <c r="T1110">
        <v>3073.71</v>
      </c>
      <c r="U1110">
        <v>0.79</v>
      </c>
      <c r="V1110">
        <v>0.91</v>
      </c>
      <c r="W1110">
        <v>0.09</v>
      </c>
      <c r="X1110">
        <v>0.17</v>
      </c>
      <c r="Y1110">
        <v>1</v>
      </c>
      <c r="Z1110">
        <v>10</v>
      </c>
    </row>
    <row r="1111" spans="1:26">
      <c r="A1111">
        <v>67</v>
      </c>
      <c r="B1111">
        <v>145</v>
      </c>
      <c r="C1111" t="s">
        <v>26</v>
      </c>
      <c r="D1111">
        <v>8.1846</v>
      </c>
      <c r="E1111">
        <v>12.22</v>
      </c>
      <c r="F1111">
        <v>8.890000000000001</v>
      </c>
      <c r="G1111">
        <v>76.20999999999999</v>
      </c>
      <c r="H1111">
        <v>0.99</v>
      </c>
      <c r="I1111">
        <v>7</v>
      </c>
      <c r="J1111">
        <v>320.78</v>
      </c>
      <c r="K1111">
        <v>61.2</v>
      </c>
      <c r="L1111">
        <v>17.75</v>
      </c>
      <c r="M1111">
        <v>5</v>
      </c>
      <c r="N1111">
        <v>96.83</v>
      </c>
      <c r="O1111">
        <v>39797.41</v>
      </c>
      <c r="P1111">
        <v>143</v>
      </c>
      <c r="Q1111">
        <v>453.17</v>
      </c>
      <c r="R1111">
        <v>36.18</v>
      </c>
      <c r="S1111">
        <v>28.65</v>
      </c>
      <c r="T1111">
        <v>3059.46</v>
      </c>
      <c r="U1111">
        <v>0.79</v>
      </c>
      <c r="V1111">
        <v>0.91</v>
      </c>
      <c r="W1111">
        <v>0.09</v>
      </c>
      <c r="X1111">
        <v>0.17</v>
      </c>
      <c r="Y1111">
        <v>1</v>
      </c>
      <c r="Z1111">
        <v>10</v>
      </c>
    </row>
    <row r="1112" spans="1:26">
      <c r="A1112">
        <v>68</v>
      </c>
      <c r="B1112">
        <v>145</v>
      </c>
      <c r="C1112" t="s">
        <v>26</v>
      </c>
      <c r="D1112">
        <v>8.1839</v>
      </c>
      <c r="E1112">
        <v>12.22</v>
      </c>
      <c r="F1112">
        <v>8.890000000000001</v>
      </c>
      <c r="G1112">
        <v>76.22</v>
      </c>
      <c r="H1112">
        <v>1</v>
      </c>
      <c r="I1112">
        <v>7</v>
      </c>
      <c r="J1112">
        <v>321.35</v>
      </c>
      <c r="K1112">
        <v>61.2</v>
      </c>
      <c r="L1112">
        <v>18</v>
      </c>
      <c r="M1112">
        <v>5</v>
      </c>
      <c r="N1112">
        <v>97.15000000000001</v>
      </c>
      <c r="O1112">
        <v>39867.32</v>
      </c>
      <c r="P1112">
        <v>142.78</v>
      </c>
      <c r="Q1112">
        <v>453.18</v>
      </c>
      <c r="R1112">
        <v>36.28</v>
      </c>
      <c r="S1112">
        <v>28.65</v>
      </c>
      <c r="T1112">
        <v>3112.41</v>
      </c>
      <c r="U1112">
        <v>0.79</v>
      </c>
      <c r="V1112">
        <v>0.91</v>
      </c>
      <c r="W1112">
        <v>0.09</v>
      </c>
      <c r="X1112">
        <v>0.17</v>
      </c>
      <c r="Y1112">
        <v>1</v>
      </c>
      <c r="Z1112">
        <v>10</v>
      </c>
    </row>
    <row r="1113" spans="1:26">
      <c r="A1113">
        <v>69</v>
      </c>
      <c r="B1113">
        <v>145</v>
      </c>
      <c r="C1113" t="s">
        <v>26</v>
      </c>
      <c r="D1113">
        <v>8.184200000000001</v>
      </c>
      <c r="E1113">
        <v>12.22</v>
      </c>
      <c r="F1113">
        <v>8.890000000000001</v>
      </c>
      <c r="G1113">
        <v>76.22</v>
      </c>
      <c r="H1113">
        <v>1.01</v>
      </c>
      <c r="I1113">
        <v>7</v>
      </c>
      <c r="J1113">
        <v>321.92</v>
      </c>
      <c r="K1113">
        <v>61.2</v>
      </c>
      <c r="L1113">
        <v>18.25</v>
      </c>
      <c r="M1113">
        <v>5</v>
      </c>
      <c r="N1113">
        <v>97.47</v>
      </c>
      <c r="O1113">
        <v>39937.36</v>
      </c>
      <c r="P1113">
        <v>142.62</v>
      </c>
      <c r="Q1113">
        <v>453.17</v>
      </c>
      <c r="R1113">
        <v>36.23</v>
      </c>
      <c r="S1113">
        <v>28.65</v>
      </c>
      <c r="T1113">
        <v>3084.23</v>
      </c>
      <c r="U1113">
        <v>0.79</v>
      </c>
      <c r="V1113">
        <v>0.91</v>
      </c>
      <c r="W1113">
        <v>0.09</v>
      </c>
      <c r="X1113">
        <v>0.17</v>
      </c>
      <c r="Y1113">
        <v>1</v>
      </c>
      <c r="Z1113">
        <v>10</v>
      </c>
    </row>
    <row r="1114" spans="1:26">
      <c r="A1114">
        <v>70</v>
      </c>
      <c r="B1114">
        <v>145</v>
      </c>
      <c r="C1114" t="s">
        <v>26</v>
      </c>
      <c r="D1114">
        <v>8.188700000000001</v>
      </c>
      <c r="E1114">
        <v>12.21</v>
      </c>
      <c r="F1114">
        <v>8.890000000000001</v>
      </c>
      <c r="G1114">
        <v>76.16</v>
      </c>
      <c r="H1114">
        <v>1.02</v>
      </c>
      <c r="I1114">
        <v>7</v>
      </c>
      <c r="J1114">
        <v>322.49</v>
      </c>
      <c r="K1114">
        <v>61.2</v>
      </c>
      <c r="L1114">
        <v>18.5</v>
      </c>
      <c r="M1114">
        <v>5</v>
      </c>
      <c r="N1114">
        <v>97.79000000000001</v>
      </c>
      <c r="O1114">
        <v>40007.56</v>
      </c>
      <c r="P1114">
        <v>142.26</v>
      </c>
      <c r="Q1114">
        <v>453.17</v>
      </c>
      <c r="R1114">
        <v>36.05</v>
      </c>
      <c r="S1114">
        <v>28.65</v>
      </c>
      <c r="T1114">
        <v>2994.17</v>
      </c>
      <c r="U1114">
        <v>0.79</v>
      </c>
      <c r="V1114">
        <v>0.91</v>
      </c>
      <c r="W1114">
        <v>0.09</v>
      </c>
      <c r="X1114">
        <v>0.17</v>
      </c>
      <c r="Y1114">
        <v>1</v>
      </c>
      <c r="Z1114">
        <v>10</v>
      </c>
    </row>
    <row r="1115" spans="1:26">
      <c r="A1115">
        <v>71</v>
      </c>
      <c r="B1115">
        <v>145</v>
      </c>
      <c r="C1115" t="s">
        <v>26</v>
      </c>
      <c r="D1115">
        <v>8.184799999999999</v>
      </c>
      <c r="E1115">
        <v>12.22</v>
      </c>
      <c r="F1115">
        <v>8.890000000000001</v>
      </c>
      <c r="G1115">
        <v>76.20999999999999</v>
      </c>
      <c r="H1115">
        <v>1.03</v>
      </c>
      <c r="I1115">
        <v>7</v>
      </c>
      <c r="J1115">
        <v>323.06</v>
      </c>
      <c r="K1115">
        <v>61.2</v>
      </c>
      <c r="L1115">
        <v>18.75</v>
      </c>
      <c r="M1115">
        <v>5</v>
      </c>
      <c r="N1115">
        <v>98.11</v>
      </c>
      <c r="O1115">
        <v>40077.9</v>
      </c>
      <c r="P1115">
        <v>142.1</v>
      </c>
      <c r="Q1115">
        <v>453.18</v>
      </c>
      <c r="R1115">
        <v>36.24</v>
      </c>
      <c r="S1115">
        <v>28.65</v>
      </c>
      <c r="T1115">
        <v>3087.89</v>
      </c>
      <c r="U1115">
        <v>0.79</v>
      </c>
      <c r="V1115">
        <v>0.91</v>
      </c>
      <c r="W1115">
        <v>0.09</v>
      </c>
      <c r="X1115">
        <v>0.17</v>
      </c>
      <c r="Y1115">
        <v>1</v>
      </c>
      <c r="Z1115">
        <v>10</v>
      </c>
    </row>
    <row r="1116" spans="1:26">
      <c r="A1116">
        <v>72</v>
      </c>
      <c r="B1116">
        <v>145</v>
      </c>
      <c r="C1116" t="s">
        <v>26</v>
      </c>
      <c r="D1116">
        <v>8.184100000000001</v>
      </c>
      <c r="E1116">
        <v>12.22</v>
      </c>
      <c r="F1116">
        <v>8.890000000000001</v>
      </c>
      <c r="G1116">
        <v>76.22</v>
      </c>
      <c r="H1116">
        <v>1.05</v>
      </c>
      <c r="I1116">
        <v>7</v>
      </c>
      <c r="J1116">
        <v>323.63</v>
      </c>
      <c r="K1116">
        <v>61.2</v>
      </c>
      <c r="L1116">
        <v>19</v>
      </c>
      <c r="M1116">
        <v>5</v>
      </c>
      <c r="N1116">
        <v>98.43000000000001</v>
      </c>
      <c r="O1116">
        <v>40148.52</v>
      </c>
      <c r="P1116">
        <v>141.86</v>
      </c>
      <c r="Q1116">
        <v>453.17</v>
      </c>
      <c r="R1116">
        <v>36.16</v>
      </c>
      <c r="S1116">
        <v>28.65</v>
      </c>
      <c r="T1116">
        <v>3051.16</v>
      </c>
      <c r="U1116">
        <v>0.79</v>
      </c>
      <c r="V1116">
        <v>0.91</v>
      </c>
      <c r="W1116">
        <v>0.09</v>
      </c>
      <c r="X1116">
        <v>0.17</v>
      </c>
      <c r="Y1116">
        <v>1</v>
      </c>
      <c r="Z1116">
        <v>10</v>
      </c>
    </row>
    <row r="1117" spans="1:26">
      <c r="A1117">
        <v>73</v>
      </c>
      <c r="B1117">
        <v>145</v>
      </c>
      <c r="C1117" t="s">
        <v>26</v>
      </c>
      <c r="D1117">
        <v>8.1898</v>
      </c>
      <c r="E1117">
        <v>12.21</v>
      </c>
      <c r="F1117">
        <v>8.880000000000001</v>
      </c>
      <c r="G1117">
        <v>76.15000000000001</v>
      </c>
      <c r="H1117">
        <v>1.06</v>
      </c>
      <c r="I1117">
        <v>7</v>
      </c>
      <c r="J1117">
        <v>324.2</v>
      </c>
      <c r="K1117">
        <v>61.2</v>
      </c>
      <c r="L1117">
        <v>19.25</v>
      </c>
      <c r="M1117">
        <v>5</v>
      </c>
      <c r="N1117">
        <v>98.75</v>
      </c>
      <c r="O1117">
        <v>40219.17</v>
      </c>
      <c r="P1117">
        <v>140.95</v>
      </c>
      <c r="Q1117">
        <v>453.17</v>
      </c>
      <c r="R1117">
        <v>35.91</v>
      </c>
      <c r="S1117">
        <v>28.65</v>
      </c>
      <c r="T1117">
        <v>2925.41</v>
      </c>
      <c r="U1117">
        <v>0.8</v>
      </c>
      <c r="V1117">
        <v>0.91</v>
      </c>
      <c r="W1117">
        <v>0.09</v>
      </c>
      <c r="X1117">
        <v>0.16</v>
      </c>
      <c r="Y1117">
        <v>1</v>
      </c>
      <c r="Z1117">
        <v>10</v>
      </c>
    </row>
    <row r="1118" spans="1:26">
      <c r="A1118">
        <v>74</v>
      </c>
      <c r="B1118">
        <v>145</v>
      </c>
      <c r="C1118" t="s">
        <v>26</v>
      </c>
      <c r="D1118">
        <v>8.194900000000001</v>
      </c>
      <c r="E1118">
        <v>12.2</v>
      </c>
      <c r="F1118">
        <v>8.880000000000001</v>
      </c>
      <c r="G1118">
        <v>76.08</v>
      </c>
      <c r="H1118">
        <v>1.07</v>
      </c>
      <c r="I1118">
        <v>7</v>
      </c>
      <c r="J1118">
        <v>324.78</v>
      </c>
      <c r="K1118">
        <v>61.2</v>
      </c>
      <c r="L1118">
        <v>19.5</v>
      </c>
      <c r="M1118">
        <v>5</v>
      </c>
      <c r="N1118">
        <v>99.08</v>
      </c>
      <c r="O1118">
        <v>40289.97</v>
      </c>
      <c r="P1118">
        <v>140.19</v>
      </c>
      <c r="Q1118">
        <v>453.17</v>
      </c>
      <c r="R1118">
        <v>35.57</v>
      </c>
      <c r="S1118">
        <v>28.65</v>
      </c>
      <c r="T1118">
        <v>2755.51</v>
      </c>
      <c r="U1118">
        <v>0.8100000000000001</v>
      </c>
      <c r="V1118">
        <v>0.92</v>
      </c>
      <c r="W1118">
        <v>0.09</v>
      </c>
      <c r="X1118">
        <v>0.16</v>
      </c>
      <c r="Y1118">
        <v>1</v>
      </c>
      <c r="Z1118">
        <v>10</v>
      </c>
    </row>
    <row r="1119" spans="1:26">
      <c r="A1119">
        <v>75</v>
      </c>
      <c r="B1119">
        <v>145</v>
      </c>
      <c r="C1119" t="s">
        <v>26</v>
      </c>
      <c r="D1119">
        <v>8.207599999999999</v>
      </c>
      <c r="E1119">
        <v>12.18</v>
      </c>
      <c r="F1119">
        <v>8.859999999999999</v>
      </c>
      <c r="G1119">
        <v>75.92</v>
      </c>
      <c r="H1119">
        <v>1.08</v>
      </c>
      <c r="I1119">
        <v>7</v>
      </c>
      <c r="J1119">
        <v>325.35</v>
      </c>
      <c r="K1119">
        <v>61.2</v>
      </c>
      <c r="L1119">
        <v>19.75</v>
      </c>
      <c r="M1119">
        <v>5</v>
      </c>
      <c r="N1119">
        <v>99.40000000000001</v>
      </c>
      <c r="O1119">
        <v>40360.92</v>
      </c>
      <c r="P1119">
        <v>139.32</v>
      </c>
      <c r="Q1119">
        <v>453.17</v>
      </c>
      <c r="R1119">
        <v>35</v>
      </c>
      <c r="S1119">
        <v>28.65</v>
      </c>
      <c r="T1119">
        <v>2471.67</v>
      </c>
      <c r="U1119">
        <v>0.82</v>
      </c>
      <c r="V1119">
        <v>0.92</v>
      </c>
      <c r="W1119">
        <v>0.09</v>
      </c>
      <c r="X1119">
        <v>0.14</v>
      </c>
      <c r="Y1119">
        <v>1</v>
      </c>
      <c r="Z1119">
        <v>10</v>
      </c>
    </row>
    <row r="1120" spans="1:26">
      <c r="A1120">
        <v>76</v>
      </c>
      <c r="B1120">
        <v>145</v>
      </c>
      <c r="C1120" t="s">
        <v>26</v>
      </c>
      <c r="D1120">
        <v>8.2578</v>
      </c>
      <c r="E1120">
        <v>12.11</v>
      </c>
      <c r="F1120">
        <v>8.84</v>
      </c>
      <c r="G1120">
        <v>88.37</v>
      </c>
      <c r="H1120">
        <v>1.09</v>
      </c>
      <c r="I1120">
        <v>6</v>
      </c>
      <c r="J1120">
        <v>325.93</v>
      </c>
      <c r="K1120">
        <v>61.2</v>
      </c>
      <c r="L1120">
        <v>20</v>
      </c>
      <c r="M1120">
        <v>4</v>
      </c>
      <c r="N1120">
        <v>99.73</v>
      </c>
      <c r="O1120">
        <v>40432.03</v>
      </c>
      <c r="P1120">
        <v>138.82</v>
      </c>
      <c r="Q1120">
        <v>453.18</v>
      </c>
      <c r="R1120">
        <v>34.41</v>
      </c>
      <c r="S1120">
        <v>28.65</v>
      </c>
      <c r="T1120">
        <v>2177.54</v>
      </c>
      <c r="U1120">
        <v>0.83</v>
      </c>
      <c r="V1120">
        <v>0.92</v>
      </c>
      <c r="W1120">
        <v>0.09</v>
      </c>
      <c r="X1120">
        <v>0.12</v>
      </c>
      <c r="Y1120">
        <v>1</v>
      </c>
      <c r="Z1120">
        <v>10</v>
      </c>
    </row>
    <row r="1121" spans="1:26">
      <c r="A1121">
        <v>77</v>
      </c>
      <c r="B1121">
        <v>145</v>
      </c>
      <c r="C1121" t="s">
        <v>26</v>
      </c>
      <c r="D1121">
        <v>8.2369</v>
      </c>
      <c r="E1121">
        <v>12.14</v>
      </c>
      <c r="F1121">
        <v>8.869999999999999</v>
      </c>
      <c r="G1121">
        <v>88.68000000000001</v>
      </c>
      <c r="H1121">
        <v>1.11</v>
      </c>
      <c r="I1121">
        <v>6</v>
      </c>
      <c r="J1121">
        <v>326.51</v>
      </c>
      <c r="K1121">
        <v>61.2</v>
      </c>
      <c r="L1121">
        <v>20.25</v>
      </c>
      <c r="M1121">
        <v>4</v>
      </c>
      <c r="N1121">
        <v>100.06</v>
      </c>
      <c r="O1121">
        <v>40503.29</v>
      </c>
      <c r="P1121">
        <v>139.28</v>
      </c>
      <c r="Q1121">
        <v>453.17</v>
      </c>
      <c r="R1121">
        <v>35.55</v>
      </c>
      <c r="S1121">
        <v>28.65</v>
      </c>
      <c r="T1121">
        <v>2751.04</v>
      </c>
      <c r="U1121">
        <v>0.8100000000000001</v>
      </c>
      <c r="V1121">
        <v>0.92</v>
      </c>
      <c r="W1121">
        <v>0.09</v>
      </c>
      <c r="X1121">
        <v>0.15</v>
      </c>
      <c r="Y1121">
        <v>1</v>
      </c>
      <c r="Z1121">
        <v>10</v>
      </c>
    </row>
    <row r="1122" spans="1:26">
      <c r="A1122">
        <v>78</v>
      </c>
      <c r="B1122">
        <v>145</v>
      </c>
      <c r="C1122" t="s">
        <v>26</v>
      </c>
      <c r="D1122">
        <v>8.2378</v>
      </c>
      <c r="E1122">
        <v>12.14</v>
      </c>
      <c r="F1122">
        <v>8.869999999999999</v>
      </c>
      <c r="G1122">
        <v>88.67</v>
      </c>
      <c r="H1122">
        <v>1.12</v>
      </c>
      <c r="I1122">
        <v>6</v>
      </c>
      <c r="J1122">
        <v>327.08</v>
      </c>
      <c r="K1122">
        <v>61.2</v>
      </c>
      <c r="L1122">
        <v>20.5</v>
      </c>
      <c r="M1122">
        <v>4</v>
      </c>
      <c r="N1122">
        <v>100.39</v>
      </c>
      <c r="O1122">
        <v>40574.7</v>
      </c>
      <c r="P1122">
        <v>139.22</v>
      </c>
      <c r="Q1122">
        <v>453.18</v>
      </c>
      <c r="R1122">
        <v>35.42</v>
      </c>
      <c r="S1122">
        <v>28.65</v>
      </c>
      <c r="T1122">
        <v>2684.58</v>
      </c>
      <c r="U1122">
        <v>0.8100000000000001</v>
      </c>
      <c r="V1122">
        <v>0.92</v>
      </c>
      <c r="W1122">
        <v>0.09</v>
      </c>
      <c r="X1122">
        <v>0.15</v>
      </c>
      <c r="Y1122">
        <v>1</v>
      </c>
      <c r="Z1122">
        <v>10</v>
      </c>
    </row>
    <row r="1123" spans="1:26">
      <c r="A1123">
        <v>79</v>
      </c>
      <c r="B1123">
        <v>145</v>
      </c>
      <c r="C1123" t="s">
        <v>26</v>
      </c>
      <c r="D1123">
        <v>8.246499999999999</v>
      </c>
      <c r="E1123">
        <v>12.13</v>
      </c>
      <c r="F1123">
        <v>8.85</v>
      </c>
      <c r="G1123">
        <v>88.54000000000001</v>
      </c>
      <c r="H1123">
        <v>1.13</v>
      </c>
      <c r="I1123">
        <v>6</v>
      </c>
      <c r="J1123">
        <v>327.66</v>
      </c>
      <c r="K1123">
        <v>61.2</v>
      </c>
      <c r="L1123">
        <v>20.75</v>
      </c>
      <c r="M1123">
        <v>4</v>
      </c>
      <c r="N1123">
        <v>100.72</v>
      </c>
      <c r="O1123">
        <v>40646.27</v>
      </c>
      <c r="P1123">
        <v>139.25</v>
      </c>
      <c r="Q1123">
        <v>453.17</v>
      </c>
      <c r="R1123">
        <v>34.97</v>
      </c>
      <c r="S1123">
        <v>28.65</v>
      </c>
      <c r="T1123">
        <v>2460.79</v>
      </c>
      <c r="U1123">
        <v>0.82</v>
      </c>
      <c r="V1123">
        <v>0.92</v>
      </c>
      <c r="W1123">
        <v>0.09</v>
      </c>
      <c r="X1123">
        <v>0.13</v>
      </c>
      <c r="Y1123">
        <v>1</v>
      </c>
      <c r="Z1123">
        <v>10</v>
      </c>
    </row>
    <row r="1124" spans="1:26">
      <c r="A1124">
        <v>80</v>
      </c>
      <c r="B1124">
        <v>145</v>
      </c>
      <c r="C1124" t="s">
        <v>26</v>
      </c>
      <c r="D1124">
        <v>8.2416</v>
      </c>
      <c r="E1124">
        <v>12.13</v>
      </c>
      <c r="F1124">
        <v>8.859999999999999</v>
      </c>
      <c r="G1124">
        <v>88.61</v>
      </c>
      <c r="H1124">
        <v>1.14</v>
      </c>
      <c r="I1124">
        <v>6</v>
      </c>
      <c r="J1124">
        <v>328.25</v>
      </c>
      <c r="K1124">
        <v>61.2</v>
      </c>
      <c r="L1124">
        <v>21</v>
      </c>
      <c r="M1124">
        <v>4</v>
      </c>
      <c r="N1124">
        <v>101.05</v>
      </c>
      <c r="O1124">
        <v>40718</v>
      </c>
      <c r="P1124">
        <v>138.99</v>
      </c>
      <c r="Q1124">
        <v>453.17</v>
      </c>
      <c r="R1124">
        <v>35.25</v>
      </c>
      <c r="S1124">
        <v>28.65</v>
      </c>
      <c r="T1124">
        <v>2602.33</v>
      </c>
      <c r="U1124">
        <v>0.8100000000000001</v>
      </c>
      <c r="V1124">
        <v>0.92</v>
      </c>
      <c r="W1124">
        <v>0.09</v>
      </c>
      <c r="X1124">
        <v>0.14</v>
      </c>
      <c r="Y1124">
        <v>1</v>
      </c>
      <c r="Z1124">
        <v>10</v>
      </c>
    </row>
    <row r="1125" spans="1:26">
      <c r="A1125">
        <v>81</v>
      </c>
      <c r="B1125">
        <v>145</v>
      </c>
      <c r="C1125" t="s">
        <v>26</v>
      </c>
      <c r="D1125">
        <v>8.241</v>
      </c>
      <c r="E1125">
        <v>12.13</v>
      </c>
      <c r="F1125">
        <v>8.859999999999999</v>
      </c>
      <c r="G1125">
        <v>88.62</v>
      </c>
      <c r="H1125">
        <v>1.15</v>
      </c>
      <c r="I1125">
        <v>6</v>
      </c>
      <c r="J1125">
        <v>328.83</v>
      </c>
      <c r="K1125">
        <v>61.2</v>
      </c>
      <c r="L1125">
        <v>21.25</v>
      </c>
      <c r="M1125">
        <v>4</v>
      </c>
      <c r="N1125">
        <v>101.38</v>
      </c>
      <c r="O1125">
        <v>40789.89</v>
      </c>
      <c r="P1125">
        <v>138.86</v>
      </c>
      <c r="Q1125">
        <v>453.18</v>
      </c>
      <c r="R1125">
        <v>35.22</v>
      </c>
      <c r="S1125">
        <v>28.65</v>
      </c>
      <c r="T1125">
        <v>2583.27</v>
      </c>
      <c r="U1125">
        <v>0.8100000000000001</v>
      </c>
      <c r="V1125">
        <v>0.92</v>
      </c>
      <c r="W1125">
        <v>0.09</v>
      </c>
      <c r="X1125">
        <v>0.14</v>
      </c>
      <c r="Y1125">
        <v>1</v>
      </c>
      <c r="Z1125">
        <v>10</v>
      </c>
    </row>
    <row r="1126" spans="1:26">
      <c r="A1126">
        <v>82</v>
      </c>
      <c r="B1126">
        <v>145</v>
      </c>
      <c r="C1126" t="s">
        <v>26</v>
      </c>
      <c r="D1126">
        <v>8.237399999999999</v>
      </c>
      <c r="E1126">
        <v>12.14</v>
      </c>
      <c r="F1126">
        <v>8.869999999999999</v>
      </c>
      <c r="G1126">
        <v>88.67</v>
      </c>
      <c r="H1126">
        <v>1.16</v>
      </c>
      <c r="I1126">
        <v>6</v>
      </c>
      <c r="J1126">
        <v>329.41</v>
      </c>
      <c r="K1126">
        <v>61.2</v>
      </c>
      <c r="L1126">
        <v>21.5</v>
      </c>
      <c r="M1126">
        <v>4</v>
      </c>
      <c r="N1126">
        <v>101.71</v>
      </c>
      <c r="O1126">
        <v>40861.93</v>
      </c>
      <c r="P1126">
        <v>138.77</v>
      </c>
      <c r="Q1126">
        <v>453.17</v>
      </c>
      <c r="R1126">
        <v>35.42</v>
      </c>
      <c r="S1126">
        <v>28.65</v>
      </c>
      <c r="T1126">
        <v>2687.25</v>
      </c>
      <c r="U1126">
        <v>0.8100000000000001</v>
      </c>
      <c r="V1126">
        <v>0.92</v>
      </c>
      <c r="W1126">
        <v>0.09</v>
      </c>
      <c r="X1126">
        <v>0.15</v>
      </c>
      <c r="Y1126">
        <v>1</v>
      </c>
      <c r="Z1126">
        <v>10</v>
      </c>
    </row>
    <row r="1127" spans="1:26">
      <c r="A1127">
        <v>83</v>
      </c>
      <c r="B1127">
        <v>145</v>
      </c>
      <c r="C1127" t="s">
        <v>26</v>
      </c>
      <c r="D1127">
        <v>8.2395</v>
      </c>
      <c r="E1127">
        <v>12.14</v>
      </c>
      <c r="F1127">
        <v>8.859999999999999</v>
      </c>
      <c r="G1127">
        <v>88.64</v>
      </c>
      <c r="H1127">
        <v>1.17</v>
      </c>
      <c r="I1127">
        <v>6</v>
      </c>
      <c r="J1127">
        <v>330</v>
      </c>
      <c r="K1127">
        <v>61.2</v>
      </c>
      <c r="L1127">
        <v>21.75</v>
      </c>
      <c r="M1127">
        <v>4</v>
      </c>
      <c r="N1127">
        <v>102.05</v>
      </c>
      <c r="O1127">
        <v>40934.14</v>
      </c>
      <c r="P1127">
        <v>138.57</v>
      </c>
      <c r="Q1127">
        <v>453.2</v>
      </c>
      <c r="R1127">
        <v>35.28</v>
      </c>
      <c r="S1127">
        <v>28.65</v>
      </c>
      <c r="T1127">
        <v>2612.71</v>
      </c>
      <c r="U1127">
        <v>0.8100000000000001</v>
      </c>
      <c r="V1127">
        <v>0.92</v>
      </c>
      <c r="W1127">
        <v>0.09</v>
      </c>
      <c r="X1127">
        <v>0.14</v>
      </c>
      <c r="Y1127">
        <v>1</v>
      </c>
      <c r="Z1127">
        <v>10</v>
      </c>
    </row>
    <row r="1128" spans="1:26">
      <c r="A1128">
        <v>84</v>
      </c>
      <c r="B1128">
        <v>145</v>
      </c>
      <c r="C1128" t="s">
        <v>26</v>
      </c>
      <c r="D1128">
        <v>8.238200000000001</v>
      </c>
      <c r="E1128">
        <v>12.14</v>
      </c>
      <c r="F1128">
        <v>8.869999999999999</v>
      </c>
      <c r="G1128">
        <v>88.66</v>
      </c>
      <c r="H1128">
        <v>1.19</v>
      </c>
      <c r="I1128">
        <v>6</v>
      </c>
      <c r="J1128">
        <v>330.59</v>
      </c>
      <c r="K1128">
        <v>61.2</v>
      </c>
      <c r="L1128">
        <v>22</v>
      </c>
      <c r="M1128">
        <v>4</v>
      </c>
      <c r="N1128">
        <v>102.39</v>
      </c>
      <c r="O1128">
        <v>41006.51</v>
      </c>
      <c r="P1128">
        <v>138.27</v>
      </c>
      <c r="Q1128">
        <v>453.17</v>
      </c>
      <c r="R1128">
        <v>35.39</v>
      </c>
      <c r="S1128">
        <v>28.65</v>
      </c>
      <c r="T1128">
        <v>2668.96</v>
      </c>
      <c r="U1128">
        <v>0.8100000000000001</v>
      </c>
      <c r="V1128">
        <v>0.92</v>
      </c>
      <c r="W1128">
        <v>0.09</v>
      </c>
      <c r="X1128">
        <v>0.15</v>
      </c>
      <c r="Y1128">
        <v>1</v>
      </c>
      <c r="Z1128">
        <v>10</v>
      </c>
    </row>
    <row r="1129" spans="1:26">
      <c r="A1129">
        <v>85</v>
      </c>
      <c r="B1129">
        <v>145</v>
      </c>
      <c r="C1129" t="s">
        <v>26</v>
      </c>
      <c r="D1129">
        <v>8.240600000000001</v>
      </c>
      <c r="E1129">
        <v>12.14</v>
      </c>
      <c r="F1129">
        <v>8.859999999999999</v>
      </c>
      <c r="G1129">
        <v>88.62</v>
      </c>
      <c r="H1129">
        <v>1.2</v>
      </c>
      <c r="I1129">
        <v>6</v>
      </c>
      <c r="J1129">
        <v>331.17</v>
      </c>
      <c r="K1129">
        <v>61.2</v>
      </c>
      <c r="L1129">
        <v>22.25</v>
      </c>
      <c r="M1129">
        <v>4</v>
      </c>
      <c r="N1129">
        <v>102.72</v>
      </c>
      <c r="O1129">
        <v>41079.04</v>
      </c>
      <c r="P1129">
        <v>138.02</v>
      </c>
      <c r="Q1129">
        <v>453.17</v>
      </c>
      <c r="R1129">
        <v>35.23</v>
      </c>
      <c r="S1129">
        <v>28.65</v>
      </c>
      <c r="T1129">
        <v>2590.68</v>
      </c>
      <c r="U1129">
        <v>0.8100000000000001</v>
      </c>
      <c r="V1129">
        <v>0.92</v>
      </c>
      <c r="W1129">
        <v>0.09</v>
      </c>
      <c r="X1129">
        <v>0.14</v>
      </c>
      <c r="Y1129">
        <v>1</v>
      </c>
      <c r="Z1129">
        <v>10</v>
      </c>
    </row>
    <row r="1130" spans="1:26">
      <c r="A1130">
        <v>86</v>
      </c>
      <c r="B1130">
        <v>145</v>
      </c>
      <c r="C1130" t="s">
        <v>26</v>
      </c>
      <c r="D1130">
        <v>8.2418</v>
      </c>
      <c r="E1130">
        <v>12.13</v>
      </c>
      <c r="F1130">
        <v>8.859999999999999</v>
      </c>
      <c r="G1130">
        <v>88.61</v>
      </c>
      <c r="H1130">
        <v>1.21</v>
      </c>
      <c r="I1130">
        <v>6</v>
      </c>
      <c r="J1130">
        <v>331.76</v>
      </c>
      <c r="K1130">
        <v>61.2</v>
      </c>
      <c r="L1130">
        <v>22.5</v>
      </c>
      <c r="M1130">
        <v>4</v>
      </c>
      <c r="N1130">
        <v>103.06</v>
      </c>
      <c r="O1130">
        <v>41151.74</v>
      </c>
      <c r="P1130">
        <v>137.74</v>
      </c>
      <c r="Q1130">
        <v>453.17</v>
      </c>
      <c r="R1130">
        <v>35.2</v>
      </c>
      <c r="S1130">
        <v>28.65</v>
      </c>
      <c r="T1130">
        <v>2576.91</v>
      </c>
      <c r="U1130">
        <v>0.8100000000000001</v>
      </c>
      <c r="V1130">
        <v>0.92</v>
      </c>
      <c r="W1130">
        <v>0.09</v>
      </c>
      <c r="X1130">
        <v>0.14</v>
      </c>
      <c r="Y1130">
        <v>1</v>
      </c>
      <c r="Z1130">
        <v>10</v>
      </c>
    </row>
    <row r="1131" spans="1:26">
      <c r="A1131">
        <v>87</v>
      </c>
      <c r="B1131">
        <v>145</v>
      </c>
      <c r="C1131" t="s">
        <v>26</v>
      </c>
      <c r="D1131">
        <v>8.2525</v>
      </c>
      <c r="E1131">
        <v>12.12</v>
      </c>
      <c r="F1131">
        <v>8.85</v>
      </c>
      <c r="G1131">
        <v>88.45</v>
      </c>
      <c r="H1131">
        <v>1.22</v>
      </c>
      <c r="I1131">
        <v>6</v>
      </c>
      <c r="J1131">
        <v>332.35</v>
      </c>
      <c r="K1131">
        <v>61.2</v>
      </c>
      <c r="L1131">
        <v>22.75</v>
      </c>
      <c r="M1131">
        <v>4</v>
      </c>
      <c r="N1131">
        <v>103.41</v>
      </c>
      <c r="O1131">
        <v>41224.6</v>
      </c>
      <c r="P1131">
        <v>136.88</v>
      </c>
      <c r="Q1131">
        <v>453.18</v>
      </c>
      <c r="R1131">
        <v>34.52</v>
      </c>
      <c r="S1131">
        <v>28.65</v>
      </c>
      <c r="T1131">
        <v>2236.79</v>
      </c>
      <c r="U1131">
        <v>0.83</v>
      </c>
      <c r="V1131">
        <v>0.92</v>
      </c>
      <c r="W1131">
        <v>0.09</v>
      </c>
      <c r="X1131">
        <v>0.12</v>
      </c>
      <c r="Y1131">
        <v>1</v>
      </c>
      <c r="Z1131">
        <v>10</v>
      </c>
    </row>
    <row r="1132" spans="1:26">
      <c r="A1132">
        <v>88</v>
      </c>
      <c r="B1132">
        <v>145</v>
      </c>
      <c r="C1132" t="s">
        <v>26</v>
      </c>
      <c r="D1132">
        <v>8.260999999999999</v>
      </c>
      <c r="E1132">
        <v>12.1</v>
      </c>
      <c r="F1132">
        <v>8.83</v>
      </c>
      <c r="G1132">
        <v>88.33</v>
      </c>
      <c r="H1132">
        <v>1.23</v>
      </c>
      <c r="I1132">
        <v>6</v>
      </c>
      <c r="J1132">
        <v>332.95</v>
      </c>
      <c r="K1132">
        <v>61.2</v>
      </c>
      <c r="L1132">
        <v>23</v>
      </c>
      <c r="M1132">
        <v>4</v>
      </c>
      <c r="N1132">
        <v>103.75</v>
      </c>
      <c r="O1132">
        <v>41297.62</v>
      </c>
      <c r="P1132">
        <v>136.36</v>
      </c>
      <c r="Q1132">
        <v>453.17</v>
      </c>
      <c r="R1132">
        <v>34.18</v>
      </c>
      <c r="S1132">
        <v>28.65</v>
      </c>
      <c r="T1132">
        <v>2067.42</v>
      </c>
      <c r="U1132">
        <v>0.84</v>
      </c>
      <c r="V1132">
        <v>0.92</v>
      </c>
      <c r="W1132">
        <v>0.09</v>
      </c>
      <c r="X1132">
        <v>0.11</v>
      </c>
      <c r="Y1132">
        <v>1</v>
      </c>
      <c r="Z1132">
        <v>10</v>
      </c>
    </row>
    <row r="1133" spans="1:26">
      <c r="A1133">
        <v>89</v>
      </c>
      <c r="B1133">
        <v>145</v>
      </c>
      <c r="C1133" t="s">
        <v>26</v>
      </c>
      <c r="D1133">
        <v>8.252700000000001</v>
      </c>
      <c r="E1133">
        <v>12.12</v>
      </c>
      <c r="F1133">
        <v>8.84</v>
      </c>
      <c r="G1133">
        <v>88.45</v>
      </c>
      <c r="H1133">
        <v>1.24</v>
      </c>
      <c r="I1133">
        <v>6</v>
      </c>
      <c r="J1133">
        <v>333.54</v>
      </c>
      <c r="K1133">
        <v>61.2</v>
      </c>
      <c r="L1133">
        <v>23.25</v>
      </c>
      <c r="M1133">
        <v>4</v>
      </c>
      <c r="N1133">
        <v>104.09</v>
      </c>
      <c r="O1133">
        <v>41370.82</v>
      </c>
      <c r="P1133">
        <v>135.83</v>
      </c>
      <c r="Q1133">
        <v>453.18</v>
      </c>
      <c r="R1133">
        <v>34.72</v>
      </c>
      <c r="S1133">
        <v>28.65</v>
      </c>
      <c r="T1133">
        <v>2336.92</v>
      </c>
      <c r="U1133">
        <v>0.83</v>
      </c>
      <c r="V1133">
        <v>0.92</v>
      </c>
      <c r="W1133">
        <v>0.09</v>
      </c>
      <c r="X1133">
        <v>0.12</v>
      </c>
      <c r="Y1133">
        <v>1</v>
      </c>
      <c r="Z1133">
        <v>10</v>
      </c>
    </row>
    <row r="1134" spans="1:26">
      <c r="A1134">
        <v>90</v>
      </c>
      <c r="B1134">
        <v>145</v>
      </c>
      <c r="C1134" t="s">
        <v>26</v>
      </c>
      <c r="D1134">
        <v>8.2333</v>
      </c>
      <c r="E1134">
        <v>12.15</v>
      </c>
      <c r="F1134">
        <v>8.869999999999999</v>
      </c>
      <c r="G1134">
        <v>88.73</v>
      </c>
      <c r="H1134">
        <v>1.25</v>
      </c>
      <c r="I1134">
        <v>6</v>
      </c>
      <c r="J1134">
        <v>334.14</v>
      </c>
      <c r="K1134">
        <v>61.2</v>
      </c>
      <c r="L1134">
        <v>23.5</v>
      </c>
      <c r="M1134">
        <v>4</v>
      </c>
      <c r="N1134">
        <v>104.44</v>
      </c>
      <c r="O1134">
        <v>41444.3</v>
      </c>
      <c r="P1134">
        <v>135.95</v>
      </c>
      <c r="Q1134">
        <v>453.17</v>
      </c>
      <c r="R1134">
        <v>35.75</v>
      </c>
      <c r="S1134">
        <v>28.65</v>
      </c>
      <c r="T1134">
        <v>2849.83</v>
      </c>
      <c r="U1134">
        <v>0.8</v>
      </c>
      <c r="V1134">
        <v>0.92</v>
      </c>
      <c r="W1134">
        <v>0.09</v>
      </c>
      <c r="X1134">
        <v>0.15</v>
      </c>
      <c r="Y1134">
        <v>1</v>
      </c>
      <c r="Z1134">
        <v>10</v>
      </c>
    </row>
    <row r="1135" spans="1:26">
      <c r="A1135">
        <v>91</v>
      </c>
      <c r="B1135">
        <v>145</v>
      </c>
      <c r="C1135" t="s">
        <v>26</v>
      </c>
      <c r="D1135">
        <v>8.2295</v>
      </c>
      <c r="E1135">
        <v>12.15</v>
      </c>
      <c r="F1135">
        <v>8.880000000000001</v>
      </c>
      <c r="G1135">
        <v>88.79000000000001</v>
      </c>
      <c r="H1135">
        <v>1.26</v>
      </c>
      <c r="I1135">
        <v>6</v>
      </c>
      <c r="J1135">
        <v>334.73</v>
      </c>
      <c r="K1135">
        <v>61.2</v>
      </c>
      <c r="L1135">
        <v>23.75</v>
      </c>
      <c r="M1135">
        <v>4</v>
      </c>
      <c r="N1135">
        <v>104.78</v>
      </c>
      <c r="O1135">
        <v>41517.84</v>
      </c>
      <c r="P1135">
        <v>135.56</v>
      </c>
      <c r="Q1135">
        <v>453.17</v>
      </c>
      <c r="R1135">
        <v>35.84</v>
      </c>
      <c r="S1135">
        <v>28.65</v>
      </c>
      <c r="T1135">
        <v>2893.51</v>
      </c>
      <c r="U1135">
        <v>0.8</v>
      </c>
      <c r="V1135">
        <v>0.92</v>
      </c>
      <c r="W1135">
        <v>0.09</v>
      </c>
      <c r="X1135">
        <v>0.16</v>
      </c>
      <c r="Y1135">
        <v>1</v>
      </c>
      <c r="Z1135">
        <v>10</v>
      </c>
    </row>
    <row r="1136" spans="1:26">
      <c r="A1136">
        <v>92</v>
      </c>
      <c r="B1136">
        <v>145</v>
      </c>
      <c r="C1136" t="s">
        <v>26</v>
      </c>
      <c r="D1136">
        <v>8.2384</v>
      </c>
      <c r="E1136">
        <v>12.14</v>
      </c>
      <c r="F1136">
        <v>8.869999999999999</v>
      </c>
      <c r="G1136">
        <v>88.66</v>
      </c>
      <c r="H1136">
        <v>1.28</v>
      </c>
      <c r="I1136">
        <v>6</v>
      </c>
      <c r="J1136">
        <v>335.33</v>
      </c>
      <c r="K1136">
        <v>61.2</v>
      </c>
      <c r="L1136">
        <v>24</v>
      </c>
      <c r="M1136">
        <v>4</v>
      </c>
      <c r="N1136">
        <v>105.13</v>
      </c>
      <c r="O1136">
        <v>41591.55</v>
      </c>
      <c r="P1136">
        <v>135.01</v>
      </c>
      <c r="Q1136">
        <v>453.19</v>
      </c>
      <c r="R1136">
        <v>35.34</v>
      </c>
      <c r="S1136">
        <v>28.65</v>
      </c>
      <c r="T1136">
        <v>2643.75</v>
      </c>
      <c r="U1136">
        <v>0.8100000000000001</v>
      </c>
      <c r="V1136">
        <v>0.92</v>
      </c>
      <c r="W1136">
        <v>0.09</v>
      </c>
      <c r="X1136">
        <v>0.15</v>
      </c>
      <c r="Y1136">
        <v>1</v>
      </c>
      <c r="Z1136">
        <v>10</v>
      </c>
    </row>
    <row r="1137" spans="1:26">
      <c r="A1137">
        <v>93</v>
      </c>
      <c r="B1137">
        <v>145</v>
      </c>
      <c r="C1137" t="s">
        <v>26</v>
      </c>
      <c r="D1137">
        <v>8.3041</v>
      </c>
      <c r="E1137">
        <v>12.04</v>
      </c>
      <c r="F1137">
        <v>8.82</v>
      </c>
      <c r="G1137">
        <v>105.88</v>
      </c>
      <c r="H1137">
        <v>1.29</v>
      </c>
      <c r="I1137">
        <v>5</v>
      </c>
      <c r="J1137">
        <v>335.93</v>
      </c>
      <c r="K1137">
        <v>61.2</v>
      </c>
      <c r="L1137">
        <v>24.25</v>
      </c>
      <c r="M1137">
        <v>3</v>
      </c>
      <c r="N1137">
        <v>105.48</v>
      </c>
      <c r="O1137">
        <v>41665.42</v>
      </c>
      <c r="P1137">
        <v>134.27</v>
      </c>
      <c r="Q1137">
        <v>453.17</v>
      </c>
      <c r="R1137">
        <v>33.97</v>
      </c>
      <c r="S1137">
        <v>28.65</v>
      </c>
      <c r="T1137">
        <v>1964.95</v>
      </c>
      <c r="U1137">
        <v>0.84</v>
      </c>
      <c r="V1137">
        <v>0.92</v>
      </c>
      <c r="W1137">
        <v>0.09</v>
      </c>
      <c r="X1137">
        <v>0.1</v>
      </c>
      <c r="Y1137">
        <v>1</v>
      </c>
      <c r="Z1137">
        <v>10</v>
      </c>
    </row>
    <row r="1138" spans="1:26">
      <c r="A1138">
        <v>94</v>
      </c>
      <c r="B1138">
        <v>145</v>
      </c>
      <c r="C1138" t="s">
        <v>26</v>
      </c>
      <c r="D1138">
        <v>8.3005</v>
      </c>
      <c r="E1138">
        <v>12.05</v>
      </c>
      <c r="F1138">
        <v>8.83</v>
      </c>
      <c r="G1138">
        <v>105.95</v>
      </c>
      <c r="H1138">
        <v>1.3</v>
      </c>
      <c r="I1138">
        <v>5</v>
      </c>
      <c r="J1138">
        <v>336.53</v>
      </c>
      <c r="K1138">
        <v>61.2</v>
      </c>
      <c r="L1138">
        <v>24.5</v>
      </c>
      <c r="M1138">
        <v>3</v>
      </c>
      <c r="N1138">
        <v>105.83</v>
      </c>
      <c r="O1138">
        <v>41739.48</v>
      </c>
      <c r="P1138">
        <v>134.48</v>
      </c>
      <c r="Q1138">
        <v>453.17</v>
      </c>
      <c r="R1138">
        <v>34.16</v>
      </c>
      <c r="S1138">
        <v>28.65</v>
      </c>
      <c r="T1138">
        <v>2060.74</v>
      </c>
      <c r="U1138">
        <v>0.84</v>
      </c>
      <c r="V1138">
        <v>0.92</v>
      </c>
      <c r="W1138">
        <v>0.09</v>
      </c>
      <c r="X1138">
        <v>0.11</v>
      </c>
      <c r="Y1138">
        <v>1</v>
      </c>
      <c r="Z1138">
        <v>10</v>
      </c>
    </row>
    <row r="1139" spans="1:26">
      <c r="A1139">
        <v>95</v>
      </c>
      <c r="B1139">
        <v>145</v>
      </c>
      <c r="C1139" t="s">
        <v>26</v>
      </c>
      <c r="D1139">
        <v>8.293200000000001</v>
      </c>
      <c r="E1139">
        <v>12.06</v>
      </c>
      <c r="F1139">
        <v>8.84</v>
      </c>
      <c r="G1139">
        <v>106.07</v>
      </c>
      <c r="H1139">
        <v>1.31</v>
      </c>
      <c r="I1139">
        <v>5</v>
      </c>
      <c r="J1139">
        <v>337.13</v>
      </c>
      <c r="K1139">
        <v>61.2</v>
      </c>
      <c r="L1139">
        <v>24.75</v>
      </c>
      <c r="M1139">
        <v>3</v>
      </c>
      <c r="N1139">
        <v>106.18</v>
      </c>
      <c r="O1139">
        <v>41813.7</v>
      </c>
      <c r="P1139">
        <v>134.82</v>
      </c>
      <c r="Q1139">
        <v>453.17</v>
      </c>
      <c r="R1139">
        <v>34.59</v>
      </c>
      <c r="S1139">
        <v>28.65</v>
      </c>
      <c r="T1139">
        <v>2277.02</v>
      </c>
      <c r="U1139">
        <v>0.83</v>
      </c>
      <c r="V1139">
        <v>0.92</v>
      </c>
      <c r="W1139">
        <v>0.09</v>
      </c>
      <c r="X1139">
        <v>0.12</v>
      </c>
      <c r="Y1139">
        <v>1</v>
      </c>
      <c r="Z1139">
        <v>10</v>
      </c>
    </row>
    <row r="1140" spans="1:26">
      <c r="A1140">
        <v>96</v>
      </c>
      <c r="B1140">
        <v>145</v>
      </c>
      <c r="C1140" t="s">
        <v>26</v>
      </c>
      <c r="D1140">
        <v>8.297000000000001</v>
      </c>
      <c r="E1140">
        <v>12.05</v>
      </c>
      <c r="F1140">
        <v>8.83</v>
      </c>
      <c r="G1140">
        <v>106.01</v>
      </c>
      <c r="H1140">
        <v>1.32</v>
      </c>
      <c r="I1140">
        <v>5</v>
      </c>
      <c r="J1140">
        <v>337.73</v>
      </c>
      <c r="K1140">
        <v>61.2</v>
      </c>
      <c r="L1140">
        <v>25</v>
      </c>
      <c r="M1140">
        <v>3</v>
      </c>
      <c r="N1140">
        <v>106.53</v>
      </c>
      <c r="O1140">
        <v>41888.1</v>
      </c>
      <c r="P1140">
        <v>134.91</v>
      </c>
      <c r="Q1140">
        <v>453.17</v>
      </c>
      <c r="R1140">
        <v>34.29</v>
      </c>
      <c r="S1140">
        <v>28.65</v>
      </c>
      <c r="T1140">
        <v>2124.1</v>
      </c>
      <c r="U1140">
        <v>0.84</v>
      </c>
      <c r="V1140">
        <v>0.92</v>
      </c>
      <c r="W1140">
        <v>0.09</v>
      </c>
      <c r="X1140">
        <v>0.11</v>
      </c>
      <c r="Y1140">
        <v>1</v>
      </c>
      <c r="Z1140">
        <v>10</v>
      </c>
    </row>
    <row r="1141" spans="1:26">
      <c r="A1141">
        <v>97</v>
      </c>
      <c r="B1141">
        <v>145</v>
      </c>
      <c r="C1141" t="s">
        <v>26</v>
      </c>
      <c r="D1141">
        <v>8.3009</v>
      </c>
      <c r="E1141">
        <v>12.05</v>
      </c>
      <c r="F1141">
        <v>8.83</v>
      </c>
      <c r="G1141">
        <v>105.94</v>
      </c>
      <c r="H1141">
        <v>1.33</v>
      </c>
      <c r="I1141">
        <v>5</v>
      </c>
      <c r="J1141">
        <v>338.34</v>
      </c>
      <c r="K1141">
        <v>61.2</v>
      </c>
      <c r="L1141">
        <v>25.25</v>
      </c>
      <c r="M1141">
        <v>3</v>
      </c>
      <c r="N1141">
        <v>106.89</v>
      </c>
      <c r="O1141">
        <v>41962.68</v>
      </c>
      <c r="P1141">
        <v>135.04</v>
      </c>
      <c r="Q1141">
        <v>453.17</v>
      </c>
      <c r="R1141">
        <v>34.12</v>
      </c>
      <c r="S1141">
        <v>28.65</v>
      </c>
      <c r="T1141">
        <v>2041.72</v>
      </c>
      <c r="U1141">
        <v>0.84</v>
      </c>
      <c r="V1141">
        <v>0.92</v>
      </c>
      <c r="W1141">
        <v>0.09</v>
      </c>
      <c r="X1141">
        <v>0.11</v>
      </c>
      <c r="Y1141">
        <v>1</v>
      </c>
      <c r="Z1141">
        <v>10</v>
      </c>
    </row>
    <row r="1142" spans="1:26">
      <c r="A1142">
        <v>98</v>
      </c>
      <c r="B1142">
        <v>145</v>
      </c>
      <c r="C1142" t="s">
        <v>26</v>
      </c>
      <c r="D1142">
        <v>8.2988</v>
      </c>
      <c r="E1142">
        <v>12.05</v>
      </c>
      <c r="F1142">
        <v>8.83</v>
      </c>
      <c r="G1142">
        <v>105.98</v>
      </c>
      <c r="H1142">
        <v>1.34</v>
      </c>
      <c r="I1142">
        <v>5</v>
      </c>
      <c r="J1142">
        <v>338.94</v>
      </c>
      <c r="K1142">
        <v>61.2</v>
      </c>
      <c r="L1142">
        <v>25.5</v>
      </c>
      <c r="M1142">
        <v>3</v>
      </c>
      <c r="N1142">
        <v>107.25</v>
      </c>
      <c r="O1142">
        <v>42037.44</v>
      </c>
      <c r="P1142">
        <v>135.14</v>
      </c>
      <c r="Q1142">
        <v>453.17</v>
      </c>
      <c r="R1142">
        <v>34.21</v>
      </c>
      <c r="S1142">
        <v>28.65</v>
      </c>
      <c r="T1142">
        <v>2087.2</v>
      </c>
      <c r="U1142">
        <v>0.84</v>
      </c>
      <c r="V1142">
        <v>0.92</v>
      </c>
      <c r="W1142">
        <v>0.09</v>
      </c>
      <c r="X1142">
        <v>0.11</v>
      </c>
      <c r="Y1142">
        <v>1</v>
      </c>
      <c r="Z1142">
        <v>10</v>
      </c>
    </row>
    <row r="1143" spans="1:26">
      <c r="A1143">
        <v>99</v>
      </c>
      <c r="B1143">
        <v>145</v>
      </c>
      <c r="C1143" t="s">
        <v>26</v>
      </c>
      <c r="D1143">
        <v>8.301399999999999</v>
      </c>
      <c r="E1143">
        <v>12.05</v>
      </c>
      <c r="F1143">
        <v>8.83</v>
      </c>
      <c r="G1143">
        <v>105.93</v>
      </c>
      <c r="H1143">
        <v>1.35</v>
      </c>
      <c r="I1143">
        <v>5</v>
      </c>
      <c r="J1143">
        <v>339.55</v>
      </c>
      <c r="K1143">
        <v>61.2</v>
      </c>
      <c r="L1143">
        <v>25.75</v>
      </c>
      <c r="M1143">
        <v>3</v>
      </c>
      <c r="N1143">
        <v>107.6</v>
      </c>
      <c r="O1143">
        <v>42112.37</v>
      </c>
      <c r="P1143">
        <v>135.15</v>
      </c>
      <c r="Q1143">
        <v>453.18</v>
      </c>
      <c r="R1143">
        <v>34.05</v>
      </c>
      <c r="S1143">
        <v>28.65</v>
      </c>
      <c r="T1143">
        <v>2003.28</v>
      </c>
      <c r="U1143">
        <v>0.84</v>
      </c>
      <c r="V1143">
        <v>0.92</v>
      </c>
      <c r="W1143">
        <v>0.09</v>
      </c>
      <c r="X1143">
        <v>0.11</v>
      </c>
      <c r="Y1143">
        <v>1</v>
      </c>
      <c r="Z1143">
        <v>10</v>
      </c>
    </row>
    <row r="1144" spans="1:26">
      <c r="A1144">
        <v>100</v>
      </c>
      <c r="B1144">
        <v>145</v>
      </c>
      <c r="C1144" t="s">
        <v>26</v>
      </c>
      <c r="D1144">
        <v>8.3127</v>
      </c>
      <c r="E1144">
        <v>12.03</v>
      </c>
      <c r="F1144">
        <v>8.81</v>
      </c>
      <c r="G1144">
        <v>105.73</v>
      </c>
      <c r="H1144">
        <v>1.36</v>
      </c>
      <c r="I1144">
        <v>5</v>
      </c>
      <c r="J1144">
        <v>340.16</v>
      </c>
      <c r="K1144">
        <v>61.2</v>
      </c>
      <c r="L1144">
        <v>26</v>
      </c>
      <c r="M1144">
        <v>3</v>
      </c>
      <c r="N1144">
        <v>107.96</v>
      </c>
      <c r="O1144">
        <v>42187.49</v>
      </c>
      <c r="P1144">
        <v>134.8</v>
      </c>
      <c r="Q1144">
        <v>453.19</v>
      </c>
      <c r="R1144">
        <v>33.43</v>
      </c>
      <c r="S1144">
        <v>28.65</v>
      </c>
      <c r="T1144">
        <v>1695.43</v>
      </c>
      <c r="U1144">
        <v>0.86</v>
      </c>
      <c r="V1144">
        <v>0.92</v>
      </c>
      <c r="W1144">
        <v>0.09</v>
      </c>
      <c r="X1144">
        <v>0.09</v>
      </c>
      <c r="Y1144">
        <v>1</v>
      </c>
      <c r="Z1144">
        <v>10</v>
      </c>
    </row>
    <row r="1145" spans="1:26">
      <c r="A1145">
        <v>101</v>
      </c>
      <c r="B1145">
        <v>145</v>
      </c>
      <c r="C1145" t="s">
        <v>26</v>
      </c>
      <c r="D1145">
        <v>8.317500000000001</v>
      </c>
      <c r="E1145">
        <v>12.02</v>
      </c>
      <c r="F1145">
        <v>8.800000000000001</v>
      </c>
      <c r="G1145">
        <v>105.65</v>
      </c>
      <c r="H1145">
        <v>1.37</v>
      </c>
      <c r="I1145">
        <v>5</v>
      </c>
      <c r="J1145">
        <v>340.77</v>
      </c>
      <c r="K1145">
        <v>61.2</v>
      </c>
      <c r="L1145">
        <v>26.25</v>
      </c>
      <c r="M1145">
        <v>3</v>
      </c>
      <c r="N1145">
        <v>108.32</v>
      </c>
      <c r="O1145">
        <v>42262.79</v>
      </c>
      <c r="P1145">
        <v>134.57</v>
      </c>
      <c r="Q1145">
        <v>453.17</v>
      </c>
      <c r="R1145">
        <v>33.29</v>
      </c>
      <c r="S1145">
        <v>28.65</v>
      </c>
      <c r="T1145">
        <v>1625.73</v>
      </c>
      <c r="U1145">
        <v>0.86</v>
      </c>
      <c r="V1145">
        <v>0.92</v>
      </c>
      <c r="W1145">
        <v>0.09</v>
      </c>
      <c r="X1145">
        <v>0.08</v>
      </c>
      <c r="Y1145">
        <v>1</v>
      </c>
      <c r="Z1145">
        <v>10</v>
      </c>
    </row>
    <row r="1146" spans="1:26">
      <c r="A1146">
        <v>102</v>
      </c>
      <c r="B1146">
        <v>145</v>
      </c>
      <c r="C1146" t="s">
        <v>26</v>
      </c>
      <c r="D1146">
        <v>8.311</v>
      </c>
      <c r="E1146">
        <v>12.03</v>
      </c>
      <c r="F1146">
        <v>8.81</v>
      </c>
      <c r="G1146">
        <v>105.76</v>
      </c>
      <c r="H1146">
        <v>1.38</v>
      </c>
      <c r="I1146">
        <v>5</v>
      </c>
      <c r="J1146">
        <v>341.38</v>
      </c>
      <c r="K1146">
        <v>61.2</v>
      </c>
      <c r="L1146">
        <v>26.5</v>
      </c>
      <c r="M1146">
        <v>3</v>
      </c>
      <c r="N1146">
        <v>108.68</v>
      </c>
      <c r="O1146">
        <v>42338.27</v>
      </c>
      <c r="P1146">
        <v>134.77</v>
      </c>
      <c r="Q1146">
        <v>453.17</v>
      </c>
      <c r="R1146">
        <v>33.66</v>
      </c>
      <c r="S1146">
        <v>28.65</v>
      </c>
      <c r="T1146">
        <v>1810.27</v>
      </c>
      <c r="U1146">
        <v>0.85</v>
      </c>
      <c r="V1146">
        <v>0.92</v>
      </c>
      <c r="W1146">
        <v>0.09</v>
      </c>
      <c r="X1146">
        <v>0.09</v>
      </c>
      <c r="Y1146">
        <v>1</v>
      </c>
      <c r="Z1146">
        <v>10</v>
      </c>
    </row>
    <row r="1147" spans="1:26">
      <c r="A1147">
        <v>103</v>
      </c>
      <c r="B1147">
        <v>145</v>
      </c>
      <c r="C1147" t="s">
        <v>26</v>
      </c>
      <c r="D1147">
        <v>8.299899999999999</v>
      </c>
      <c r="E1147">
        <v>12.05</v>
      </c>
      <c r="F1147">
        <v>8.83</v>
      </c>
      <c r="G1147">
        <v>105.96</v>
      </c>
      <c r="H1147">
        <v>1.39</v>
      </c>
      <c r="I1147">
        <v>5</v>
      </c>
      <c r="J1147">
        <v>342</v>
      </c>
      <c r="K1147">
        <v>61.2</v>
      </c>
      <c r="L1147">
        <v>26.75</v>
      </c>
      <c r="M1147">
        <v>3</v>
      </c>
      <c r="N1147">
        <v>109.05</v>
      </c>
      <c r="O1147">
        <v>42413.94</v>
      </c>
      <c r="P1147">
        <v>134.92</v>
      </c>
      <c r="Q1147">
        <v>453.17</v>
      </c>
      <c r="R1147">
        <v>34.24</v>
      </c>
      <c r="S1147">
        <v>28.65</v>
      </c>
      <c r="T1147">
        <v>2098.77</v>
      </c>
      <c r="U1147">
        <v>0.84</v>
      </c>
      <c r="V1147">
        <v>0.92</v>
      </c>
      <c r="W1147">
        <v>0.09</v>
      </c>
      <c r="X1147">
        <v>0.11</v>
      </c>
      <c r="Y1147">
        <v>1</v>
      </c>
      <c r="Z1147">
        <v>10</v>
      </c>
    </row>
    <row r="1148" spans="1:26">
      <c r="A1148">
        <v>104</v>
      </c>
      <c r="B1148">
        <v>145</v>
      </c>
      <c r="C1148" t="s">
        <v>26</v>
      </c>
      <c r="D1148">
        <v>8.287699999999999</v>
      </c>
      <c r="E1148">
        <v>12.07</v>
      </c>
      <c r="F1148">
        <v>8.85</v>
      </c>
      <c r="G1148">
        <v>106.17</v>
      </c>
      <c r="H1148">
        <v>1.4</v>
      </c>
      <c r="I1148">
        <v>5</v>
      </c>
      <c r="J1148">
        <v>342.61</v>
      </c>
      <c r="K1148">
        <v>61.2</v>
      </c>
      <c r="L1148">
        <v>27</v>
      </c>
      <c r="M1148">
        <v>3</v>
      </c>
      <c r="N1148">
        <v>109.41</v>
      </c>
      <c r="O1148">
        <v>42489.79</v>
      </c>
      <c r="P1148">
        <v>135.02</v>
      </c>
      <c r="Q1148">
        <v>453.17</v>
      </c>
      <c r="R1148">
        <v>34.8</v>
      </c>
      <c r="S1148">
        <v>28.65</v>
      </c>
      <c r="T1148">
        <v>2378.42</v>
      </c>
      <c r="U1148">
        <v>0.82</v>
      </c>
      <c r="V1148">
        <v>0.92</v>
      </c>
      <c r="W1148">
        <v>0.09</v>
      </c>
      <c r="X1148">
        <v>0.13</v>
      </c>
      <c r="Y1148">
        <v>1</v>
      </c>
      <c r="Z1148">
        <v>10</v>
      </c>
    </row>
    <row r="1149" spans="1:26">
      <c r="A1149">
        <v>105</v>
      </c>
      <c r="B1149">
        <v>145</v>
      </c>
      <c r="C1149" t="s">
        <v>26</v>
      </c>
      <c r="D1149">
        <v>8.2989</v>
      </c>
      <c r="E1149">
        <v>12.05</v>
      </c>
      <c r="F1149">
        <v>8.83</v>
      </c>
      <c r="G1149">
        <v>105.97</v>
      </c>
      <c r="H1149">
        <v>1.42</v>
      </c>
      <c r="I1149">
        <v>5</v>
      </c>
      <c r="J1149">
        <v>343.23</v>
      </c>
      <c r="K1149">
        <v>61.2</v>
      </c>
      <c r="L1149">
        <v>27.25</v>
      </c>
      <c r="M1149">
        <v>3</v>
      </c>
      <c r="N1149">
        <v>109.78</v>
      </c>
      <c r="O1149">
        <v>42565.83</v>
      </c>
      <c r="P1149">
        <v>134.43</v>
      </c>
      <c r="Q1149">
        <v>453.17</v>
      </c>
      <c r="R1149">
        <v>34.2</v>
      </c>
      <c r="S1149">
        <v>28.65</v>
      </c>
      <c r="T1149">
        <v>2081.52</v>
      </c>
      <c r="U1149">
        <v>0.84</v>
      </c>
      <c r="V1149">
        <v>0.92</v>
      </c>
      <c r="W1149">
        <v>0.09</v>
      </c>
      <c r="X1149">
        <v>0.11</v>
      </c>
      <c r="Y1149">
        <v>1</v>
      </c>
      <c r="Z1149">
        <v>10</v>
      </c>
    </row>
    <row r="1150" spans="1:26">
      <c r="A1150">
        <v>106</v>
      </c>
      <c r="B1150">
        <v>145</v>
      </c>
      <c r="C1150" t="s">
        <v>26</v>
      </c>
      <c r="D1150">
        <v>8.3012</v>
      </c>
      <c r="E1150">
        <v>12.05</v>
      </c>
      <c r="F1150">
        <v>8.83</v>
      </c>
      <c r="G1150">
        <v>105.93</v>
      </c>
      <c r="H1150">
        <v>1.43</v>
      </c>
      <c r="I1150">
        <v>5</v>
      </c>
      <c r="J1150">
        <v>343.85</v>
      </c>
      <c r="K1150">
        <v>61.2</v>
      </c>
      <c r="L1150">
        <v>27.5</v>
      </c>
      <c r="M1150">
        <v>3</v>
      </c>
      <c r="N1150">
        <v>110.15</v>
      </c>
      <c r="O1150">
        <v>42642.18</v>
      </c>
      <c r="P1150">
        <v>133.99</v>
      </c>
      <c r="Q1150">
        <v>453.17</v>
      </c>
      <c r="R1150">
        <v>34.12</v>
      </c>
      <c r="S1150">
        <v>28.65</v>
      </c>
      <c r="T1150">
        <v>2039.92</v>
      </c>
      <c r="U1150">
        <v>0.84</v>
      </c>
      <c r="V1150">
        <v>0.92</v>
      </c>
      <c r="W1150">
        <v>0.09</v>
      </c>
      <c r="X1150">
        <v>0.11</v>
      </c>
      <c r="Y1150">
        <v>1</v>
      </c>
      <c r="Z1150">
        <v>10</v>
      </c>
    </row>
    <row r="1151" spans="1:26">
      <c r="A1151">
        <v>107</v>
      </c>
      <c r="B1151">
        <v>145</v>
      </c>
      <c r="C1151" t="s">
        <v>26</v>
      </c>
      <c r="D1151">
        <v>8.294499999999999</v>
      </c>
      <c r="E1151">
        <v>12.06</v>
      </c>
      <c r="F1151">
        <v>8.84</v>
      </c>
      <c r="G1151">
        <v>106.05</v>
      </c>
      <c r="H1151">
        <v>1.44</v>
      </c>
      <c r="I1151">
        <v>5</v>
      </c>
      <c r="J1151">
        <v>344.47</v>
      </c>
      <c r="K1151">
        <v>61.2</v>
      </c>
      <c r="L1151">
        <v>27.75</v>
      </c>
      <c r="M1151">
        <v>3</v>
      </c>
      <c r="N1151">
        <v>110.52</v>
      </c>
      <c r="O1151">
        <v>42718.61</v>
      </c>
      <c r="P1151">
        <v>133.98</v>
      </c>
      <c r="Q1151">
        <v>453.17</v>
      </c>
      <c r="R1151">
        <v>34.47</v>
      </c>
      <c r="S1151">
        <v>28.65</v>
      </c>
      <c r="T1151">
        <v>2215.36</v>
      </c>
      <c r="U1151">
        <v>0.83</v>
      </c>
      <c r="V1151">
        <v>0.92</v>
      </c>
      <c r="W1151">
        <v>0.09</v>
      </c>
      <c r="X1151">
        <v>0.12</v>
      </c>
      <c r="Y1151">
        <v>1</v>
      </c>
      <c r="Z1151">
        <v>10</v>
      </c>
    </row>
    <row r="1152" spans="1:26">
      <c r="A1152">
        <v>108</v>
      </c>
      <c r="B1152">
        <v>145</v>
      </c>
      <c r="C1152" t="s">
        <v>26</v>
      </c>
      <c r="D1152">
        <v>8.291499999999999</v>
      </c>
      <c r="E1152">
        <v>12.06</v>
      </c>
      <c r="F1152">
        <v>8.84</v>
      </c>
      <c r="G1152">
        <v>106.1</v>
      </c>
      <c r="H1152">
        <v>1.45</v>
      </c>
      <c r="I1152">
        <v>5</v>
      </c>
      <c r="J1152">
        <v>345.09</v>
      </c>
      <c r="K1152">
        <v>61.2</v>
      </c>
      <c r="L1152">
        <v>28</v>
      </c>
      <c r="M1152">
        <v>3</v>
      </c>
      <c r="N1152">
        <v>110.89</v>
      </c>
      <c r="O1152">
        <v>42795.22</v>
      </c>
      <c r="P1152">
        <v>133.24</v>
      </c>
      <c r="Q1152">
        <v>453.17</v>
      </c>
      <c r="R1152">
        <v>34.58</v>
      </c>
      <c r="S1152">
        <v>28.65</v>
      </c>
      <c r="T1152">
        <v>2271.7</v>
      </c>
      <c r="U1152">
        <v>0.83</v>
      </c>
      <c r="V1152">
        <v>0.92</v>
      </c>
      <c r="W1152">
        <v>0.09</v>
      </c>
      <c r="X1152">
        <v>0.12</v>
      </c>
      <c r="Y1152">
        <v>1</v>
      </c>
      <c r="Z1152">
        <v>10</v>
      </c>
    </row>
    <row r="1153" spans="1:26">
      <c r="A1153">
        <v>109</v>
      </c>
      <c r="B1153">
        <v>145</v>
      </c>
      <c r="C1153" t="s">
        <v>26</v>
      </c>
      <c r="D1153">
        <v>8.2957</v>
      </c>
      <c r="E1153">
        <v>12.05</v>
      </c>
      <c r="F1153">
        <v>8.84</v>
      </c>
      <c r="G1153">
        <v>106.03</v>
      </c>
      <c r="H1153">
        <v>1.46</v>
      </c>
      <c r="I1153">
        <v>5</v>
      </c>
      <c r="J1153">
        <v>345.71</v>
      </c>
      <c r="K1153">
        <v>61.2</v>
      </c>
      <c r="L1153">
        <v>28.25</v>
      </c>
      <c r="M1153">
        <v>3</v>
      </c>
      <c r="N1153">
        <v>111.26</v>
      </c>
      <c r="O1153">
        <v>42872.03</v>
      </c>
      <c r="P1153">
        <v>132.74</v>
      </c>
      <c r="Q1153">
        <v>453.2</v>
      </c>
      <c r="R1153">
        <v>34.35</v>
      </c>
      <c r="S1153">
        <v>28.65</v>
      </c>
      <c r="T1153">
        <v>2155</v>
      </c>
      <c r="U1153">
        <v>0.83</v>
      </c>
      <c r="V1153">
        <v>0.92</v>
      </c>
      <c r="W1153">
        <v>0.09</v>
      </c>
      <c r="X1153">
        <v>0.12</v>
      </c>
      <c r="Y1153">
        <v>1</v>
      </c>
      <c r="Z1153">
        <v>10</v>
      </c>
    </row>
    <row r="1154" spans="1:26">
      <c r="A1154">
        <v>110</v>
      </c>
      <c r="B1154">
        <v>145</v>
      </c>
      <c r="C1154" t="s">
        <v>26</v>
      </c>
      <c r="D1154">
        <v>8.2959</v>
      </c>
      <c r="E1154">
        <v>12.05</v>
      </c>
      <c r="F1154">
        <v>8.84</v>
      </c>
      <c r="G1154">
        <v>106.03</v>
      </c>
      <c r="H1154">
        <v>1.47</v>
      </c>
      <c r="I1154">
        <v>5</v>
      </c>
      <c r="J1154">
        <v>346.34</v>
      </c>
      <c r="K1154">
        <v>61.2</v>
      </c>
      <c r="L1154">
        <v>28.5</v>
      </c>
      <c r="M1154">
        <v>3</v>
      </c>
      <c r="N1154">
        <v>111.64</v>
      </c>
      <c r="O1154">
        <v>42949.03</v>
      </c>
      <c r="P1154">
        <v>132.42</v>
      </c>
      <c r="Q1154">
        <v>453.17</v>
      </c>
      <c r="R1154">
        <v>34.42</v>
      </c>
      <c r="S1154">
        <v>28.65</v>
      </c>
      <c r="T1154">
        <v>2191.02</v>
      </c>
      <c r="U1154">
        <v>0.83</v>
      </c>
      <c r="V1154">
        <v>0.92</v>
      </c>
      <c r="W1154">
        <v>0.09</v>
      </c>
      <c r="X1154">
        <v>0.12</v>
      </c>
      <c r="Y1154">
        <v>1</v>
      </c>
      <c r="Z1154">
        <v>10</v>
      </c>
    </row>
    <row r="1155" spans="1:26">
      <c r="A1155">
        <v>111</v>
      </c>
      <c r="B1155">
        <v>145</v>
      </c>
      <c r="C1155" t="s">
        <v>26</v>
      </c>
      <c r="D1155">
        <v>8.2951</v>
      </c>
      <c r="E1155">
        <v>12.06</v>
      </c>
      <c r="F1155">
        <v>8.84</v>
      </c>
      <c r="G1155">
        <v>106.04</v>
      </c>
      <c r="H1155">
        <v>1.48</v>
      </c>
      <c r="I1155">
        <v>5</v>
      </c>
      <c r="J1155">
        <v>346.96</v>
      </c>
      <c r="K1155">
        <v>61.2</v>
      </c>
      <c r="L1155">
        <v>28.75</v>
      </c>
      <c r="M1155">
        <v>3</v>
      </c>
      <c r="N1155">
        <v>112.01</v>
      </c>
      <c r="O1155">
        <v>43026.23</v>
      </c>
      <c r="P1155">
        <v>131.7</v>
      </c>
      <c r="Q1155">
        <v>453.17</v>
      </c>
      <c r="R1155">
        <v>34.38</v>
      </c>
      <c r="S1155">
        <v>28.65</v>
      </c>
      <c r="T1155">
        <v>2169.67</v>
      </c>
      <c r="U1155">
        <v>0.83</v>
      </c>
      <c r="V1155">
        <v>0.92</v>
      </c>
      <c r="W1155">
        <v>0.09</v>
      </c>
      <c r="X1155">
        <v>0.12</v>
      </c>
      <c r="Y1155">
        <v>1</v>
      </c>
      <c r="Z1155">
        <v>10</v>
      </c>
    </row>
    <row r="1156" spans="1:26">
      <c r="A1156">
        <v>112</v>
      </c>
      <c r="B1156">
        <v>145</v>
      </c>
      <c r="C1156" t="s">
        <v>26</v>
      </c>
      <c r="D1156">
        <v>8.302199999999999</v>
      </c>
      <c r="E1156">
        <v>12.04</v>
      </c>
      <c r="F1156">
        <v>8.83</v>
      </c>
      <c r="G1156">
        <v>105.92</v>
      </c>
      <c r="H1156">
        <v>1.49</v>
      </c>
      <c r="I1156">
        <v>5</v>
      </c>
      <c r="J1156">
        <v>347.59</v>
      </c>
      <c r="K1156">
        <v>61.2</v>
      </c>
      <c r="L1156">
        <v>29</v>
      </c>
      <c r="M1156">
        <v>2</v>
      </c>
      <c r="N1156">
        <v>112.39</v>
      </c>
      <c r="O1156">
        <v>43103.63</v>
      </c>
      <c r="P1156">
        <v>131.12</v>
      </c>
      <c r="Q1156">
        <v>453.17</v>
      </c>
      <c r="R1156">
        <v>33.96</v>
      </c>
      <c r="S1156">
        <v>28.65</v>
      </c>
      <c r="T1156">
        <v>1959.18</v>
      </c>
      <c r="U1156">
        <v>0.84</v>
      </c>
      <c r="V1156">
        <v>0.92</v>
      </c>
      <c r="W1156">
        <v>0.09</v>
      </c>
      <c r="X1156">
        <v>0.11</v>
      </c>
      <c r="Y1156">
        <v>1</v>
      </c>
      <c r="Z1156">
        <v>10</v>
      </c>
    </row>
    <row r="1157" spans="1:26">
      <c r="A1157">
        <v>113</v>
      </c>
      <c r="B1157">
        <v>145</v>
      </c>
      <c r="C1157" t="s">
        <v>26</v>
      </c>
      <c r="D1157">
        <v>8.3064</v>
      </c>
      <c r="E1157">
        <v>12.04</v>
      </c>
      <c r="F1157">
        <v>8.82</v>
      </c>
      <c r="G1157">
        <v>105.84</v>
      </c>
      <c r="H1157">
        <v>1.5</v>
      </c>
      <c r="I1157">
        <v>5</v>
      </c>
      <c r="J1157">
        <v>348.22</v>
      </c>
      <c r="K1157">
        <v>61.2</v>
      </c>
      <c r="L1157">
        <v>29.25</v>
      </c>
      <c r="M1157">
        <v>1</v>
      </c>
      <c r="N1157">
        <v>112.77</v>
      </c>
      <c r="O1157">
        <v>43181.22</v>
      </c>
      <c r="P1157">
        <v>130.6</v>
      </c>
      <c r="Q1157">
        <v>453.17</v>
      </c>
      <c r="R1157">
        <v>33.67</v>
      </c>
      <c r="S1157">
        <v>28.65</v>
      </c>
      <c r="T1157">
        <v>1817.27</v>
      </c>
      <c r="U1157">
        <v>0.85</v>
      </c>
      <c r="V1157">
        <v>0.92</v>
      </c>
      <c r="W1157">
        <v>0.09</v>
      </c>
      <c r="X1157">
        <v>0.1</v>
      </c>
      <c r="Y1157">
        <v>1</v>
      </c>
      <c r="Z1157">
        <v>10</v>
      </c>
    </row>
    <row r="1158" spans="1:26">
      <c r="A1158">
        <v>114</v>
      </c>
      <c r="B1158">
        <v>145</v>
      </c>
      <c r="C1158" t="s">
        <v>26</v>
      </c>
      <c r="D1158">
        <v>8.305999999999999</v>
      </c>
      <c r="E1158">
        <v>12.04</v>
      </c>
      <c r="F1158">
        <v>8.82</v>
      </c>
      <c r="G1158">
        <v>105.85</v>
      </c>
      <c r="H1158">
        <v>1.51</v>
      </c>
      <c r="I1158">
        <v>5</v>
      </c>
      <c r="J1158">
        <v>348.85</v>
      </c>
      <c r="K1158">
        <v>61.2</v>
      </c>
      <c r="L1158">
        <v>29.5</v>
      </c>
      <c r="M1158">
        <v>0</v>
      </c>
      <c r="N1158">
        <v>113.15</v>
      </c>
      <c r="O1158">
        <v>43259.02</v>
      </c>
      <c r="P1158">
        <v>130.68</v>
      </c>
      <c r="Q1158">
        <v>453.17</v>
      </c>
      <c r="R1158">
        <v>33.65</v>
      </c>
      <c r="S1158">
        <v>28.65</v>
      </c>
      <c r="T1158">
        <v>1803.35</v>
      </c>
      <c r="U1158">
        <v>0.85</v>
      </c>
      <c r="V1158">
        <v>0.92</v>
      </c>
      <c r="W1158">
        <v>0.09</v>
      </c>
      <c r="X1158">
        <v>0.1</v>
      </c>
      <c r="Y1158">
        <v>1</v>
      </c>
      <c r="Z1158">
        <v>10</v>
      </c>
    </row>
    <row r="1159" spans="1:26">
      <c r="A1159">
        <v>0</v>
      </c>
      <c r="B1159">
        <v>65</v>
      </c>
      <c r="C1159" t="s">
        <v>26</v>
      </c>
      <c r="D1159">
        <v>6.2844</v>
      </c>
      <c r="E1159">
        <v>15.91</v>
      </c>
      <c r="F1159">
        <v>11.31</v>
      </c>
      <c r="G1159">
        <v>7.62</v>
      </c>
      <c r="H1159">
        <v>0.13</v>
      </c>
      <c r="I1159">
        <v>89</v>
      </c>
      <c r="J1159">
        <v>133.21</v>
      </c>
      <c r="K1159">
        <v>46.47</v>
      </c>
      <c r="L1159">
        <v>1</v>
      </c>
      <c r="M1159">
        <v>87</v>
      </c>
      <c r="N1159">
        <v>20.75</v>
      </c>
      <c r="O1159">
        <v>16663.42</v>
      </c>
      <c r="P1159">
        <v>121.16</v>
      </c>
      <c r="Q1159">
        <v>453.32</v>
      </c>
      <c r="R1159">
        <v>115.1</v>
      </c>
      <c r="S1159">
        <v>28.65</v>
      </c>
      <c r="T1159">
        <v>42112.25</v>
      </c>
      <c r="U1159">
        <v>0.25</v>
      </c>
      <c r="V1159">
        <v>0.72</v>
      </c>
      <c r="W1159">
        <v>0.22</v>
      </c>
      <c r="X1159">
        <v>2.59</v>
      </c>
      <c r="Y1159">
        <v>1</v>
      </c>
      <c r="Z1159">
        <v>10</v>
      </c>
    </row>
    <row r="1160" spans="1:26">
      <c r="A1160">
        <v>1</v>
      </c>
      <c r="B1160">
        <v>65</v>
      </c>
      <c r="C1160" t="s">
        <v>26</v>
      </c>
      <c r="D1160">
        <v>6.8566</v>
      </c>
      <c r="E1160">
        <v>14.58</v>
      </c>
      <c r="F1160">
        <v>10.61</v>
      </c>
      <c r="G1160">
        <v>9.640000000000001</v>
      </c>
      <c r="H1160">
        <v>0.17</v>
      </c>
      <c r="I1160">
        <v>66</v>
      </c>
      <c r="J1160">
        <v>133.55</v>
      </c>
      <c r="K1160">
        <v>46.47</v>
      </c>
      <c r="L1160">
        <v>1.25</v>
      </c>
      <c r="M1160">
        <v>64</v>
      </c>
      <c r="N1160">
        <v>20.83</v>
      </c>
      <c r="O1160">
        <v>16704.7</v>
      </c>
      <c r="P1160">
        <v>112.8</v>
      </c>
      <c r="Q1160">
        <v>453.22</v>
      </c>
      <c r="R1160">
        <v>92.18000000000001</v>
      </c>
      <c r="S1160">
        <v>28.65</v>
      </c>
      <c r="T1160">
        <v>30766.57</v>
      </c>
      <c r="U1160">
        <v>0.31</v>
      </c>
      <c r="V1160">
        <v>0.77</v>
      </c>
      <c r="W1160">
        <v>0.18</v>
      </c>
      <c r="X1160">
        <v>1.89</v>
      </c>
      <c r="Y1160">
        <v>1</v>
      </c>
      <c r="Z1160">
        <v>10</v>
      </c>
    </row>
    <row r="1161" spans="1:26">
      <c r="A1161">
        <v>2</v>
      </c>
      <c r="B1161">
        <v>65</v>
      </c>
      <c r="C1161" t="s">
        <v>26</v>
      </c>
      <c r="D1161">
        <v>7.2215</v>
      </c>
      <c r="E1161">
        <v>13.85</v>
      </c>
      <c r="F1161">
        <v>10.22</v>
      </c>
      <c r="G1161">
        <v>11.57</v>
      </c>
      <c r="H1161">
        <v>0.2</v>
      </c>
      <c r="I1161">
        <v>53</v>
      </c>
      <c r="J1161">
        <v>133.88</v>
      </c>
      <c r="K1161">
        <v>46.47</v>
      </c>
      <c r="L1161">
        <v>1.5</v>
      </c>
      <c r="M1161">
        <v>51</v>
      </c>
      <c r="N1161">
        <v>20.91</v>
      </c>
      <c r="O1161">
        <v>16746.01</v>
      </c>
      <c r="P1161">
        <v>108.01</v>
      </c>
      <c r="Q1161">
        <v>453.24</v>
      </c>
      <c r="R1161">
        <v>79.68000000000001</v>
      </c>
      <c r="S1161">
        <v>28.65</v>
      </c>
      <c r="T1161">
        <v>24578.5</v>
      </c>
      <c r="U1161">
        <v>0.36</v>
      </c>
      <c r="V1161">
        <v>0.79</v>
      </c>
      <c r="W1161">
        <v>0.17</v>
      </c>
      <c r="X1161">
        <v>1.5</v>
      </c>
      <c r="Y1161">
        <v>1</v>
      </c>
      <c r="Z1161">
        <v>10</v>
      </c>
    </row>
    <row r="1162" spans="1:26">
      <c r="A1162">
        <v>3</v>
      </c>
      <c r="B1162">
        <v>65</v>
      </c>
      <c r="C1162" t="s">
        <v>26</v>
      </c>
      <c r="D1162">
        <v>7.4969</v>
      </c>
      <c r="E1162">
        <v>13.34</v>
      </c>
      <c r="F1162">
        <v>9.960000000000001</v>
      </c>
      <c r="G1162">
        <v>13.58</v>
      </c>
      <c r="H1162">
        <v>0.23</v>
      </c>
      <c r="I1162">
        <v>44</v>
      </c>
      <c r="J1162">
        <v>134.22</v>
      </c>
      <c r="K1162">
        <v>46.47</v>
      </c>
      <c r="L1162">
        <v>1.75</v>
      </c>
      <c r="M1162">
        <v>42</v>
      </c>
      <c r="N1162">
        <v>21</v>
      </c>
      <c r="O1162">
        <v>16787.35</v>
      </c>
      <c r="P1162">
        <v>104.48</v>
      </c>
      <c r="Q1162">
        <v>453.17</v>
      </c>
      <c r="R1162">
        <v>71.03</v>
      </c>
      <c r="S1162">
        <v>28.65</v>
      </c>
      <c r="T1162">
        <v>20298.8</v>
      </c>
      <c r="U1162">
        <v>0.4</v>
      </c>
      <c r="V1162">
        <v>0.82</v>
      </c>
      <c r="W1162">
        <v>0.15</v>
      </c>
      <c r="X1162">
        <v>1.24</v>
      </c>
      <c r="Y1162">
        <v>1</v>
      </c>
      <c r="Z1162">
        <v>10</v>
      </c>
    </row>
    <row r="1163" spans="1:26">
      <c r="A1163">
        <v>4</v>
      </c>
      <c r="B1163">
        <v>65</v>
      </c>
      <c r="C1163" t="s">
        <v>26</v>
      </c>
      <c r="D1163">
        <v>7.7002</v>
      </c>
      <c r="E1163">
        <v>12.99</v>
      </c>
      <c r="F1163">
        <v>9.77</v>
      </c>
      <c r="G1163">
        <v>15.43</v>
      </c>
      <c r="H1163">
        <v>0.26</v>
      </c>
      <c r="I1163">
        <v>38</v>
      </c>
      <c r="J1163">
        <v>134.55</v>
      </c>
      <c r="K1163">
        <v>46.47</v>
      </c>
      <c r="L1163">
        <v>2</v>
      </c>
      <c r="M1163">
        <v>36</v>
      </c>
      <c r="N1163">
        <v>21.09</v>
      </c>
      <c r="O1163">
        <v>16828.84</v>
      </c>
      <c r="P1163">
        <v>101.79</v>
      </c>
      <c r="Q1163">
        <v>453.17</v>
      </c>
      <c r="R1163">
        <v>65.08</v>
      </c>
      <c r="S1163">
        <v>28.65</v>
      </c>
      <c r="T1163">
        <v>17357.24</v>
      </c>
      <c r="U1163">
        <v>0.44</v>
      </c>
      <c r="V1163">
        <v>0.83</v>
      </c>
      <c r="W1163">
        <v>0.14</v>
      </c>
      <c r="X1163">
        <v>1.05</v>
      </c>
      <c r="Y1163">
        <v>1</v>
      </c>
      <c r="Z1163">
        <v>10</v>
      </c>
    </row>
    <row r="1164" spans="1:26">
      <c r="A1164">
        <v>5</v>
      </c>
      <c r="B1164">
        <v>65</v>
      </c>
      <c r="C1164" t="s">
        <v>26</v>
      </c>
      <c r="D1164">
        <v>7.8719</v>
      </c>
      <c r="E1164">
        <v>12.7</v>
      </c>
      <c r="F1164">
        <v>9.619999999999999</v>
      </c>
      <c r="G1164">
        <v>17.5</v>
      </c>
      <c r="H1164">
        <v>0.29</v>
      </c>
      <c r="I1164">
        <v>33</v>
      </c>
      <c r="J1164">
        <v>134.89</v>
      </c>
      <c r="K1164">
        <v>46.47</v>
      </c>
      <c r="L1164">
        <v>2.25</v>
      </c>
      <c r="M1164">
        <v>31</v>
      </c>
      <c r="N1164">
        <v>21.17</v>
      </c>
      <c r="O1164">
        <v>16870.25</v>
      </c>
      <c r="P1164">
        <v>99.54000000000001</v>
      </c>
      <c r="Q1164">
        <v>453.2</v>
      </c>
      <c r="R1164">
        <v>60.01</v>
      </c>
      <c r="S1164">
        <v>28.65</v>
      </c>
      <c r="T1164">
        <v>14844.08</v>
      </c>
      <c r="U1164">
        <v>0.48</v>
      </c>
      <c r="V1164">
        <v>0.84</v>
      </c>
      <c r="W1164">
        <v>0.13</v>
      </c>
      <c r="X1164">
        <v>0.9</v>
      </c>
      <c r="Y1164">
        <v>1</v>
      </c>
      <c r="Z1164">
        <v>10</v>
      </c>
    </row>
    <row r="1165" spans="1:26">
      <c r="A1165">
        <v>6</v>
      </c>
      <c r="B1165">
        <v>65</v>
      </c>
      <c r="C1165" t="s">
        <v>26</v>
      </c>
      <c r="D1165">
        <v>8.034800000000001</v>
      </c>
      <c r="E1165">
        <v>12.45</v>
      </c>
      <c r="F1165">
        <v>9.48</v>
      </c>
      <c r="G1165">
        <v>19.61</v>
      </c>
      <c r="H1165">
        <v>0.33</v>
      </c>
      <c r="I1165">
        <v>29</v>
      </c>
      <c r="J1165">
        <v>135.22</v>
      </c>
      <c r="K1165">
        <v>46.47</v>
      </c>
      <c r="L1165">
        <v>2.5</v>
      </c>
      <c r="M1165">
        <v>27</v>
      </c>
      <c r="N1165">
        <v>21.26</v>
      </c>
      <c r="O1165">
        <v>16911.68</v>
      </c>
      <c r="P1165">
        <v>97.11</v>
      </c>
      <c r="Q1165">
        <v>453.18</v>
      </c>
      <c r="R1165">
        <v>55.06</v>
      </c>
      <c r="S1165">
        <v>28.65</v>
      </c>
      <c r="T1165">
        <v>12391.78</v>
      </c>
      <c r="U1165">
        <v>0.52</v>
      </c>
      <c r="V1165">
        <v>0.86</v>
      </c>
      <c r="W1165">
        <v>0.13</v>
      </c>
      <c r="X1165">
        <v>0.76</v>
      </c>
      <c r="Y1165">
        <v>1</v>
      </c>
      <c r="Z1165">
        <v>10</v>
      </c>
    </row>
    <row r="1166" spans="1:26">
      <c r="A1166">
        <v>7</v>
      </c>
      <c r="B1166">
        <v>65</v>
      </c>
      <c r="C1166" t="s">
        <v>26</v>
      </c>
      <c r="D1166">
        <v>8.146100000000001</v>
      </c>
      <c r="E1166">
        <v>12.28</v>
      </c>
      <c r="F1166">
        <v>9.390000000000001</v>
      </c>
      <c r="G1166">
        <v>21.66</v>
      </c>
      <c r="H1166">
        <v>0.36</v>
      </c>
      <c r="I1166">
        <v>26</v>
      </c>
      <c r="J1166">
        <v>135.56</v>
      </c>
      <c r="K1166">
        <v>46.47</v>
      </c>
      <c r="L1166">
        <v>2.75</v>
      </c>
      <c r="M1166">
        <v>24</v>
      </c>
      <c r="N1166">
        <v>21.34</v>
      </c>
      <c r="O1166">
        <v>16953.14</v>
      </c>
      <c r="P1166">
        <v>95.54000000000001</v>
      </c>
      <c r="Q1166">
        <v>453.17</v>
      </c>
      <c r="R1166">
        <v>52.8</v>
      </c>
      <c r="S1166">
        <v>28.65</v>
      </c>
      <c r="T1166">
        <v>11274.03</v>
      </c>
      <c r="U1166">
        <v>0.54</v>
      </c>
      <c r="V1166">
        <v>0.87</v>
      </c>
      <c r="W1166">
        <v>0.11</v>
      </c>
      <c r="X1166">
        <v>0.67</v>
      </c>
      <c r="Y1166">
        <v>1</v>
      </c>
      <c r="Z1166">
        <v>10</v>
      </c>
    </row>
    <row r="1167" spans="1:26">
      <c r="A1167">
        <v>8</v>
      </c>
      <c r="B1167">
        <v>65</v>
      </c>
      <c r="C1167" t="s">
        <v>26</v>
      </c>
      <c r="D1167">
        <v>8.176600000000001</v>
      </c>
      <c r="E1167">
        <v>12.23</v>
      </c>
      <c r="F1167">
        <v>9.4</v>
      </c>
      <c r="G1167">
        <v>23.49</v>
      </c>
      <c r="H1167">
        <v>0.39</v>
      </c>
      <c r="I1167">
        <v>24</v>
      </c>
      <c r="J1167">
        <v>135.9</v>
      </c>
      <c r="K1167">
        <v>46.47</v>
      </c>
      <c r="L1167">
        <v>3</v>
      </c>
      <c r="M1167">
        <v>22</v>
      </c>
      <c r="N1167">
        <v>21.43</v>
      </c>
      <c r="O1167">
        <v>16994.64</v>
      </c>
      <c r="P1167">
        <v>95.06999999999999</v>
      </c>
      <c r="Q1167">
        <v>453.24</v>
      </c>
      <c r="R1167">
        <v>52.65</v>
      </c>
      <c r="S1167">
        <v>28.65</v>
      </c>
      <c r="T1167">
        <v>11208.88</v>
      </c>
      <c r="U1167">
        <v>0.54</v>
      </c>
      <c r="V1167">
        <v>0.86</v>
      </c>
      <c r="W1167">
        <v>0.12</v>
      </c>
      <c r="X1167">
        <v>0.68</v>
      </c>
      <c r="Y1167">
        <v>1</v>
      </c>
      <c r="Z1167">
        <v>10</v>
      </c>
    </row>
    <row r="1168" spans="1:26">
      <c r="A1168">
        <v>9</v>
      </c>
      <c r="B1168">
        <v>65</v>
      </c>
      <c r="C1168" t="s">
        <v>26</v>
      </c>
      <c r="D1168">
        <v>8.2584</v>
      </c>
      <c r="E1168">
        <v>12.11</v>
      </c>
      <c r="F1168">
        <v>9.33</v>
      </c>
      <c r="G1168">
        <v>25.44</v>
      </c>
      <c r="H1168">
        <v>0.42</v>
      </c>
      <c r="I1168">
        <v>22</v>
      </c>
      <c r="J1168">
        <v>136.23</v>
      </c>
      <c r="K1168">
        <v>46.47</v>
      </c>
      <c r="L1168">
        <v>3.25</v>
      </c>
      <c r="M1168">
        <v>20</v>
      </c>
      <c r="N1168">
        <v>21.52</v>
      </c>
      <c r="O1168">
        <v>17036.16</v>
      </c>
      <c r="P1168">
        <v>93.34999999999999</v>
      </c>
      <c r="Q1168">
        <v>453.25</v>
      </c>
      <c r="R1168">
        <v>50.59</v>
      </c>
      <c r="S1168">
        <v>28.65</v>
      </c>
      <c r="T1168">
        <v>10191.47</v>
      </c>
      <c r="U1168">
        <v>0.57</v>
      </c>
      <c r="V1168">
        <v>0.87</v>
      </c>
      <c r="W1168">
        <v>0.11</v>
      </c>
      <c r="X1168">
        <v>0.61</v>
      </c>
      <c r="Y1168">
        <v>1</v>
      </c>
      <c r="Z1168">
        <v>10</v>
      </c>
    </row>
    <row r="1169" spans="1:26">
      <c r="A1169">
        <v>10</v>
      </c>
      <c r="B1169">
        <v>65</v>
      </c>
      <c r="C1169" t="s">
        <v>26</v>
      </c>
      <c r="D1169">
        <v>8.3424</v>
      </c>
      <c r="E1169">
        <v>11.99</v>
      </c>
      <c r="F1169">
        <v>9.26</v>
      </c>
      <c r="G1169">
        <v>27.79</v>
      </c>
      <c r="H1169">
        <v>0.45</v>
      </c>
      <c r="I1169">
        <v>20</v>
      </c>
      <c r="J1169">
        <v>136.57</v>
      </c>
      <c r="K1169">
        <v>46.47</v>
      </c>
      <c r="L1169">
        <v>3.5</v>
      </c>
      <c r="M1169">
        <v>18</v>
      </c>
      <c r="N1169">
        <v>21.6</v>
      </c>
      <c r="O1169">
        <v>17077.72</v>
      </c>
      <c r="P1169">
        <v>92.13</v>
      </c>
      <c r="Q1169">
        <v>453.24</v>
      </c>
      <c r="R1169">
        <v>48.37</v>
      </c>
      <c r="S1169">
        <v>28.65</v>
      </c>
      <c r="T1169">
        <v>9092.190000000001</v>
      </c>
      <c r="U1169">
        <v>0.59</v>
      </c>
      <c r="V1169">
        <v>0.88</v>
      </c>
      <c r="W1169">
        <v>0.11</v>
      </c>
      <c r="X1169">
        <v>0.54</v>
      </c>
      <c r="Y1169">
        <v>1</v>
      </c>
      <c r="Z1169">
        <v>10</v>
      </c>
    </row>
    <row r="1170" spans="1:26">
      <c r="A1170">
        <v>11</v>
      </c>
      <c r="B1170">
        <v>65</v>
      </c>
      <c r="C1170" t="s">
        <v>26</v>
      </c>
      <c r="D1170">
        <v>8.376200000000001</v>
      </c>
      <c r="E1170">
        <v>11.94</v>
      </c>
      <c r="F1170">
        <v>9.24</v>
      </c>
      <c r="G1170">
        <v>29.18</v>
      </c>
      <c r="H1170">
        <v>0.48</v>
      </c>
      <c r="I1170">
        <v>19</v>
      </c>
      <c r="J1170">
        <v>136.91</v>
      </c>
      <c r="K1170">
        <v>46.47</v>
      </c>
      <c r="L1170">
        <v>3.75</v>
      </c>
      <c r="M1170">
        <v>17</v>
      </c>
      <c r="N1170">
        <v>21.69</v>
      </c>
      <c r="O1170">
        <v>17119.3</v>
      </c>
      <c r="P1170">
        <v>91.34999999999999</v>
      </c>
      <c r="Q1170">
        <v>453.22</v>
      </c>
      <c r="R1170">
        <v>47.65</v>
      </c>
      <c r="S1170">
        <v>28.65</v>
      </c>
      <c r="T1170">
        <v>8736.629999999999</v>
      </c>
      <c r="U1170">
        <v>0.6</v>
      </c>
      <c r="V1170">
        <v>0.88</v>
      </c>
      <c r="W1170">
        <v>0.11</v>
      </c>
      <c r="X1170">
        <v>0.52</v>
      </c>
      <c r="Y1170">
        <v>1</v>
      </c>
      <c r="Z1170">
        <v>10</v>
      </c>
    </row>
    <row r="1171" spans="1:26">
      <c r="A1171">
        <v>12</v>
      </c>
      <c r="B1171">
        <v>65</v>
      </c>
      <c r="C1171" t="s">
        <v>26</v>
      </c>
      <c r="D1171">
        <v>8.421099999999999</v>
      </c>
      <c r="E1171">
        <v>11.88</v>
      </c>
      <c r="F1171">
        <v>9.199999999999999</v>
      </c>
      <c r="G1171">
        <v>30.68</v>
      </c>
      <c r="H1171">
        <v>0.52</v>
      </c>
      <c r="I1171">
        <v>18</v>
      </c>
      <c r="J1171">
        <v>137.25</v>
      </c>
      <c r="K1171">
        <v>46.47</v>
      </c>
      <c r="L1171">
        <v>4</v>
      </c>
      <c r="M1171">
        <v>16</v>
      </c>
      <c r="N1171">
        <v>21.78</v>
      </c>
      <c r="O1171">
        <v>17160.92</v>
      </c>
      <c r="P1171">
        <v>90.23999999999999</v>
      </c>
      <c r="Q1171">
        <v>453.18</v>
      </c>
      <c r="R1171">
        <v>46.41</v>
      </c>
      <c r="S1171">
        <v>28.65</v>
      </c>
      <c r="T1171">
        <v>8120.9</v>
      </c>
      <c r="U1171">
        <v>0.62</v>
      </c>
      <c r="V1171">
        <v>0.88</v>
      </c>
      <c r="W1171">
        <v>0.11</v>
      </c>
      <c r="X1171">
        <v>0.48</v>
      </c>
      <c r="Y1171">
        <v>1</v>
      </c>
      <c r="Z1171">
        <v>10</v>
      </c>
    </row>
    <row r="1172" spans="1:26">
      <c r="A1172">
        <v>13</v>
      </c>
      <c r="B1172">
        <v>65</v>
      </c>
      <c r="C1172" t="s">
        <v>26</v>
      </c>
      <c r="D1172">
        <v>8.4986</v>
      </c>
      <c r="E1172">
        <v>11.77</v>
      </c>
      <c r="F1172">
        <v>9.15</v>
      </c>
      <c r="G1172">
        <v>34.32</v>
      </c>
      <c r="H1172">
        <v>0.55</v>
      </c>
      <c r="I1172">
        <v>16</v>
      </c>
      <c r="J1172">
        <v>137.58</v>
      </c>
      <c r="K1172">
        <v>46.47</v>
      </c>
      <c r="L1172">
        <v>4.25</v>
      </c>
      <c r="M1172">
        <v>14</v>
      </c>
      <c r="N1172">
        <v>21.87</v>
      </c>
      <c r="O1172">
        <v>17202.57</v>
      </c>
      <c r="P1172">
        <v>88.93000000000001</v>
      </c>
      <c r="Q1172">
        <v>453.17</v>
      </c>
      <c r="R1172">
        <v>44.65</v>
      </c>
      <c r="S1172">
        <v>28.65</v>
      </c>
      <c r="T1172">
        <v>7250.52</v>
      </c>
      <c r="U1172">
        <v>0.64</v>
      </c>
      <c r="V1172">
        <v>0.89</v>
      </c>
      <c r="W1172">
        <v>0.11</v>
      </c>
      <c r="X1172">
        <v>0.43</v>
      </c>
      <c r="Y1172">
        <v>1</v>
      </c>
      <c r="Z1172">
        <v>10</v>
      </c>
    </row>
    <row r="1173" spans="1:26">
      <c r="A1173">
        <v>14</v>
      </c>
      <c r="B1173">
        <v>65</v>
      </c>
      <c r="C1173" t="s">
        <v>26</v>
      </c>
      <c r="D1173">
        <v>8.548</v>
      </c>
      <c r="E1173">
        <v>11.7</v>
      </c>
      <c r="F1173">
        <v>9.109999999999999</v>
      </c>
      <c r="G1173">
        <v>36.44</v>
      </c>
      <c r="H1173">
        <v>0.58</v>
      </c>
      <c r="I1173">
        <v>15</v>
      </c>
      <c r="J1173">
        <v>137.92</v>
      </c>
      <c r="K1173">
        <v>46.47</v>
      </c>
      <c r="L1173">
        <v>4.5</v>
      </c>
      <c r="M1173">
        <v>13</v>
      </c>
      <c r="N1173">
        <v>21.95</v>
      </c>
      <c r="O1173">
        <v>17244.24</v>
      </c>
      <c r="P1173">
        <v>87.37</v>
      </c>
      <c r="Q1173">
        <v>453.2</v>
      </c>
      <c r="R1173">
        <v>43.33</v>
      </c>
      <c r="S1173">
        <v>28.65</v>
      </c>
      <c r="T1173">
        <v>6595.32</v>
      </c>
      <c r="U1173">
        <v>0.66</v>
      </c>
      <c r="V1173">
        <v>0.89</v>
      </c>
      <c r="W1173">
        <v>0.1</v>
      </c>
      <c r="X1173">
        <v>0.39</v>
      </c>
      <c r="Y1173">
        <v>1</v>
      </c>
      <c r="Z1173">
        <v>10</v>
      </c>
    </row>
    <row r="1174" spans="1:26">
      <c r="A1174">
        <v>15</v>
      </c>
      <c r="B1174">
        <v>65</v>
      </c>
      <c r="C1174" t="s">
        <v>26</v>
      </c>
      <c r="D1174">
        <v>8.6294</v>
      </c>
      <c r="E1174">
        <v>11.59</v>
      </c>
      <c r="F1174">
        <v>9.029999999999999</v>
      </c>
      <c r="G1174">
        <v>38.69</v>
      </c>
      <c r="H1174">
        <v>0.61</v>
      </c>
      <c r="I1174">
        <v>14</v>
      </c>
      <c r="J1174">
        <v>138.26</v>
      </c>
      <c r="K1174">
        <v>46.47</v>
      </c>
      <c r="L1174">
        <v>4.75</v>
      </c>
      <c r="M1174">
        <v>12</v>
      </c>
      <c r="N1174">
        <v>22.04</v>
      </c>
      <c r="O1174">
        <v>17285.95</v>
      </c>
      <c r="P1174">
        <v>85.73999999999999</v>
      </c>
      <c r="Q1174">
        <v>453.19</v>
      </c>
      <c r="R1174">
        <v>40.29</v>
      </c>
      <c r="S1174">
        <v>28.65</v>
      </c>
      <c r="T1174">
        <v>5081.64</v>
      </c>
      <c r="U1174">
        <v>0.71</v>
      </c>
      <c r="V1174">
        <v>0.9</v>
      </c>
      <c r="W1174">
        <v>0.11</v>
      </c>
      <c r="X1174">
        <v>0.31</v>
      </c>
      <c r="Y1174">
        <v>1</v>
      </c>
      <c r="Z1174">
        <v>10</v>
      </c>
    </row>
    <row r="1175" spans="1:26">
      <c r="A1175">
        <v>16</v>
      </c>
      <c r="B1175">
        <v>65</v>
      </c>
      <c r="C1175" t="s">
        <v>26</v>
      </c>
      <c r="D1175">
        <v>8.556100000000001</v>
      </c>
      <c r="E1175">
        <v>11.69</v>
      </c>
      <c r="F1175">
        <v>9.130000000000001</v>
      </c>
      <c r="G1175">
        <v>39.11</v>
      </c>
      <c r="H1175">
        <v>0.64</v>
      </c>
      <c r="I1175">
        <v>14</v>
      </c>
      <c r="J1175">
        <v>138.6</v>
      </c>
      <c r="K1175">
        <v>46.47</v>
      </c>
      <c r="L1175">
        <v>5</v>
      </c>
      <c r="M1175">
        <v>12</v>
      </c>
      <c r="N1175">
        <v>22.13</v>
      </c>
      <c r="O1175">
        <v>17327.69</v>
      </c>
      <c r="P1175">
        <v>86.51000000000001</v>
      </c>
      <c r="Q1175">
        <v>453.17</v>
      </c>
      <c r="R1175">
        <v>44.28</v>
      </c>
      <c r="S1175">
        <v>28.65</v>
      </c>
      <c r="T1175">
        <v>7077.28</v>
      </c>
      <c r="U1175">
        <v>0.65</v>
      </c>
      <c r="V1175">
        <v>0.89</v>
      </c>
      <c r="W1175">
        <v>0.09</v>
      </c>
      <c r="X1175">
        <v>0.41</v>
      </c>
      <c r="Y1175">
        <v>1</v>
      </c>
      <c r="Z1175">
        <v>10</v>
      </c>
    </row>
    <row r="1176" spans="1:26">
      <c r="A1176">
        <v>17</v>
      </c>
      <c r="B1176">
        <v>65</v>
      </c>
      <c r="C1176" t="s">
        <v>26</v>
      </c>
      <c r="D1176">
        <v>8.610799999999999</v>
      </c>
      <c r="E1176">
        <v>11.61</v>
      </c>
      <c r="F1176">
        <v>9.08</v>
      </c>
      <c r="G1176">
        <v>41.9</v>
      </c>
      <c r="H1176">
        <v>0.67</v>
      </c>
      <c r="I1176">
        <v>13</v>
      </c>
      <c r="J1176">
        <v>138.94</v>
      </c>
      <c r="K1176">
        <v>46.47</v>
      </c>
      <c r="L1176">
        <v>5.25</v>
      </c>
      <c r="M1176">
        <v>11</v>
      </c>
      <c r="N1176">
        <v>22.22</v>
      </c>
      <c r="O1176">
        <v>17369.47</v>
      </c>
      <c r="P1176">
        <v>85.17</v>
      </c>
      <c r="Q1176">
        <v>453.17</v>
      </c>
      <c r="R1176">
        <v>42.31</v>
      </c>
      <c r="S1176">
        <v>28.65</v>
      </c>
      <c r="T1176">
        <v>6097.28</v>
      </c>
      <c r="U1176">
        <v>0.68</v>
      </c>
      <c r="V1176">
        <v>0.89</v>
      </c>
      <c r="W1176">
        <v>0.1</v>
      </c>
      <c r="X1176">
        <v>0.36</v>
      </c>
      <c r="Y1176">
        <v>1</v>
      </c>
      <c r="Z1176">
        <v>10</v>
      </c>
    </row>
    <row r="1177" spans="1:26">
      <c r="A1177">
        <v>18</v>
      </c>
      <c r="B1177">
        <v>65</v>
      </c>
      <c r="C1177" t="s">
        <v>26</v>
      </c>
      <c r="D1177">
        <v>8.667999999999999</v>
      </c>
      <c r="E1177">
        <v>11.54</v>
      </c>
      <c r="F1177">
        <v>9.029999999999999</v>
      </c>
      <c r="G1177">
        <v>45.15</v>
      </c>
      <c r="H1177">
        <v>0.7</v>
      </c>
      <c r="I1177">
        <v>12</v>
      </c>
      <c r="J1177">
        <v>139.28</v>
      </c>
      <c r="K1177">
        <v>46.47</v>
      </c>
      <c r="L1177">
        <v>5.5</v>
      </c>
      <c r="M1177">
        <v>10</v>
      </c>
      <c r="N1177">
        <v>22.31</v>
      </c>
      <c r="O1177">
        <v>17411.27</v>
      </c>
      <c r="P1177">
        <v>83.51000000000001</v>
      </c>
      <c r="Q1177">
        <v>453.17</v>
      </c>
      <c r="R1177">
        <v>40.63</v>
      </c>
      <c r="S1177">
        <v>28.65</v>
      </c>
      <c r="T1177">
        <v>5259.82</v>
      </c>
      <c r="U1177">
        <v>0.71</v>
      </c>
      <c r="V1177">
        <v>0.9</v>
      </c>
      <c r="W1177">
        <v>0.1</v>
      </c>
      <c r="X1177">
        <v>0.31</v>
      </c>
      <c r="Y1177">
        <v>1</v>
      </c>
      <c r="Z1177">
        <v>10</v>
      </c>
    </row>
    <row r="1178" spans="1:26">
      <c r="A1178">
        <v>19</v>
      </c>
      <c r="B1178">
        <v>65</v>
      </c>
      <c r="C1178" t="s">
        <v>26</v>
      </c>
      <c r="D1178">
        <v>8.659000000000001</v>
      </c>
      <c r="E1178">
        <v>11.55</v>
      </c>
      <c r="F1178">
        <v>9.039999999999999</v>
      </c>
      <c r="G1178">
        <v>45.21</v>
      </c>
      <c r="H1178">
        <v>0.73</v>
      </c>
      <c r="I1178">
        <v>12</v>
      </c>
      <c r="J1178">
        <v>139.61</v>
      </c>
      <c r="K1178">
        <v>46.47</v>
      </c>
      <c r="L1178">
        <v>5.75</v>
      </c>
      <c r="M1178">
        <v>10</v>
      </c>
      <c r="N1178">
        <v>22.4</v>
      </c>
      <c r="O1178">
        <v>17453.1</v>
      </c>
      <c r="P1178">
        <v>82.73999999999999</v>
      </c>
      <c r="Q1178">
        <v>453.17</v>
      </c>
      <c r="R1178">
        <v>41.19</v>
      </c>
      <c r="S1178">
        <v>28.65</v>
      </c>
      <c r="T1178">
        <v>5539.85</v>
      </c>
      <c r="U1178">
        <v>0.7</v>
      </c>
      <c r="V1178">
        <v>0.9</v>
      </c>
      <c r="W1178">
        <v>0.1</v>
      </c>
      <c r="X1178">
        <v>0.32</v>
      </c>
      <c r="Y1178">
        <v>1</v>
      </c>
      <c r="Z1178">
        <v>10</v>
      </c>
    </row>
    <row r="1179" spans="1:26">
      <c r="A1179">
        <v>20</v>
      </c>
      <c r="B1179">
        <v>65</v>
      </c>
      <c r="C1179" t="s">
        <v>26</v>
      </c>
      <c r="D1179">
        <v>8.710000000000001</v>
      </c>
      <c r="E1179">
        <v>11.48</v>
      </c>
      <c r="F1179">
        <v>9</v>
      </c>
      <c r="G1179">
        <v>49.1</v>
      </c>
      <c r="H1179">
        <v>0.76</v>
      </c>
      <c r="I1179">
        <v>11</v>
      </c>
      <c r="J1179">
        <v>139.95</v>
      </c>
      <c r="K1179">
        <v>46.47</v>
      </c>
      <c r="L1179">
        <v>6</v>
      </c>
      <c r="M1179">
        <v>9</v>
      </c>
      <c r="N1179">
        <v>22.49</v>
      </c>
      <c r="O1179">
        <v>17494.97</v>
      </c>
      <c r="P1179">
        <v>81.54000000000001</v>
      </c>
      <c r="Q1179">
        <v>453.17</v>
      </c>
      <c r="R1179">
        <v>39.8</v>
      </c>
      <c r="S1179">
        <v>28.65</v>
      </c>
      <c r="T1179">
        <v>4848.93</v>
      </c>
      <c r="U1179">
        <v>0.72</v>
      </c>
      <c r="V1179">
        <v>0.9</v>
      </c>
      <c r="W1179">
        <v>0.1</v>
      </c>
      <c r="X1179">
        <v>0.28</v>
      </c>
      <c r="Y1179">
        <v>1</v>
      </c>
      <c r="Z1179">
        <v>10</v>
      </c>
    </row>
    <row r="1180" spans="1:26">
      <c r="A1180">
        <v>21</v>
      </c>
      <c r="B1180">
        <v>65</v>
      </c>
      <c r="C1180" t="s">
        <v>26</v>
      </c>
      <c r="D1180">
        <v>8.699</v>
      </c>
      <c r="E1180">
        <v>11.5</v>
      </c>
      <c r="F1180">
        <v>9.02</v>
      </c>
      <c r="G1180">
        <v>49.18</v>
      </c>
      <c r="H1180">
        <v>0.79</v>
      </c>
      <c r="I1180">
        <v>11</v>
      </c>
      <c r="J1180">
        <v>140.29</v>
      </c>
      <c r="K1180">
        <v>46.47</v>
      </c>
      <c r="L1180">
        <v>6.25</v>
      </c>
      <c r="M1180">
        <v>9</v>
      </c>
      <c r="N1180">
        <v>22.58</v>
      </c>
      <c r="O1180">
        <v>17536.87</v>
      </c>
      <c r="P1180">
        <v>80.77</v>
      </c>
      <c r="Q1180">
        <v>453.23</v>
      </c>
      <c r="R1180">
        <v>40.23</v>
      </c>
      <c r="S1180">
        <v>28.65</v>
      </c>
      <c r="T1180">
        <v>5063.18</v>
      </c>
      <c r="U1180">
        <v>0.71</v>
      </c>
      <c r="V1180">
        <v>0.9</v>
      </c>
      <c r="W1180">
        <v>0.1</v>
      </c>
      <c r="X1180">
        <v>0.29</v>
      </c>
      <c r="Y1180">
        <v>1</v>
      </c>
      <c r="Z1180">
        <v>10</v>
      </c>
    </row>
    <row r="1181" spans="1:26">
      <c r="A1181">
        <v>22</v>
      </c>
      <c r="B1181">
        <v>65</v>
      </c>
      <c r="C1181" t="s">
        <v>26</v>
      </c>
      <c r="D1181">
        <v>8.776400000000001</v>
      </c>
      <c r="E1181">
        <v>11.39</v>
      </c>
      <c r="F1181">
        <v>8.94</v>
      </c>
      <c r="G1181">
        <v>53.65</v>
      </c>
      <c r="H1181">
        <v>0.82</v>
      </c>
      <c r="I1181">
        <v>10</v>
      </c>
      <c r="J1181">
        <v>140.63</v>
      </c>
      <c r="K1181">
        <v>46.47</v>
      </c>
      <c r="L1181">
        <v>6.5</v>
      </c>
      <c r="M1181">
        <v>8</v>
      </c>
      <c r="N1181">
        <v>22.67</v>
      </c>
      <c r="O1181">
        <v>17578.8</v>
      </c>
      <c r="P1181">
        <v>79.23</v>
      </c>
      <c r="Q1181">
        <v>453.18</v>
      </c>
      <c r="R1181">
        <v>37.6</v>
      </c>
      <c r="S1181">
        <v>28.65</v>
      </c>
      <c r="T1181">
        <v>3754.17</v>
      </c>
      <c r="U1181">
        <v>0.76</v>
      </c>
      <c r="V1181">
        <v>0.91</v>
      </c>
      <c r="W1181">
        <v>0.1</v>
      </c>
      <c r="X1181">
        <v>0.22</v>
      </c>
      <c r="Y1181">
        <v>1</v>
      </c>
      <c r="Z1181">
        <v>10</v>
      </c>
    </row>
    <row r="1182" spans="1:26">
      <c r="A1182">
        <v>23</v>
      </c>
      <c r="B1182">
        <v>65</v>
      </c>
      <c r="C1182" t="s">
        <v>26</v>
      </c>
      <c r="D1182">
        <v>8.732100000000001</v>
      </c>
      <c r="E1182">
        <v>11.45</v>
      </c>
      <c r="F1182">
        <v>9</v>
      </c>
      <c r="G1182">
        <v>54</v>
      </c>
      <c r="H1182">
        <v>0.85</v>
      </c>
      <c r="I1182">
        <v>10</v>
      </c>
      <c r="J1182">
        <v>140.97</v>
      </c>
      <c r="K1182">
        <v>46.47</v>
      </c>
      <c r="L1182">
        <v>6.75</v>
      </c>
      <c r="M1182">
        <v>8</v>
      </c>
      <c r="N1182">
        <v>22.76</v>
      </c>
      <c r="O1182">
        <v>17620.76</v>
      </c>
      <c r="P1182">
        <v>78.44</v>
      </c>
      <c r="Q1182">
        <v>453.17</v>
      </c>
      <c r="R1182">
        <v>39.95</v>
      </c>
      <c r="S1182">
        <v>28.65</v>
      </c>
      <c r="T1182">
        <v>4929.4</v>
      </c>
      <c r="U1182">
        <v>0.72</v>
      </c>
      <c r="V1182">
        <v>0.9</v>
      </c>
      <c r="W1182">
        <v>0.09</v>
      </c>
      <c r="X1182">
        <v>0.28</v>
      </c>
      <c r="Y1182">
        <v>1</v>
      </c>
      <c r="Z1182">
        <v>10</v>
      </c>
    </row>
    <row r="1183" spans="1:26">
      <c r="A1183">
        <v>24</v>
      </c>
      <c r="B1183">
        <v>65</v>
      </c>
      <c r="C1183" t="s">
        <v>26</v>
      </c>
      <c r="D1183">
        <v>8.786099999999999</v>
      </c>
      <c r="E1183">
        <v>11.38</v>
      </c>
      <c r="F1183">
        <v>8.960000000000001</v>
      </c>
      <c r="G1183">
        <v>59.71</v>
      </c>
      <c r="H1183">
        <v>0.88</v>
      </c>
      <c r="I1183">
        <v>9</v>
      </c>
      <c r="J1183">
        <v>141.31</v>
      </c>
      <c r="K1183">
        <v>46.47</v>
      </c>
      <c r="L1183">
        <v>7</v>
      </c>
      <c r="M1183">
        <v>7</v>
      </c>
      <c r="N1183">
        <v>22.85</v>
      </c>
      <c r="O1183">
        <v>17662.75</v>
      </c>
      <c r="P1183">
        <v>76.92</v>
      </c>
      <c r="Q1183">
        <v>453.18</v>
      </c>
      <c r="R1183">
        <v>38.37</v>
      </c>
      <c r="S1183">
        <v>28.65</v>
      </c>
      <c r="T1183">
        <v>4144.72</v>
      </c>
      <c r="U1183">
        <v>0.75</v>
      </c>
      <c r="V1183">
        <v>0.91</v>
      </c>
      <c r="W1183">
        <v>0.09</v>
      </c>
      <c r="X1183">
        <v>0.24</v>
      </c>
      <c r="Y1183">
        <v>1</v>
      </c>
      <c r="Z1183">
        <v>10</v>
      </c>
    </row>
    <row r="1184" spans="1:26">
      <c r="A1184">
        <v>25</v>
      </c>
      <c r="B1184">
        <v>65</v>
      </c>
      <c r="C1184" t="s">
        <v>26</v>
      </c>
      <c r="D1184">
        <v>8.790800000000001</v>
      </c>
      <c r="E1184">
        <v>11.38</v>
      </c>
      <c r="F1184">
        <v>8.949999999999999</v>
      </c>
      <c r="G1184">
        <v>59.67</v>
      </c>
      <c r="H1184">
        <v>0.91</v>
      </c>
      <c r="I1184">
        <v>9</v>
      </c>
      <c r="J1184">
        <v>141.66</v>
      </c>
      <c r="K1184">
        <v>46.47</v>
      </c>
      <c r="L1184">
        <v>7.25</v>
      </c>
      <c r="M1184">
        <v>6</v>
      </c>
      <c r="N1184">
        <v>22.94</v>
      </c>
      <c r="O1184">
        <v>17704.77</v>
      </c>
      <c r="P1184">
        <v>76.97</v>
      </c>
      <c r="Q1184">
        <v>453.17</v>
      </c>
      <c r="R1184">
        <v>38.14</v>
      </c>
      <c r="S1184">
        <v>28.65</v>
      </c>
      <c r="T1184">
        <v>4029.62</v>
      </c>
      <c r="U1184">
        <v>0.75</v>
      </c>
      <c r="V1184">
        <v>0.91</v>
      </c>
      <c r="W1184">
        <v>0.09</v>
      </c>
      <c r="X1184">
        <v>0.23</v>
      </c>
      <c r="Y1184">
        <v>1</v>
      </c>
      <c r="Z1184">
        <v>10</v>
      </c>
    </row>
    <row r="1185" spans="1:26">
      <c r="A1185">
        <v>26</v>
      </c>
      <c r="B1185">
        <v>65</v>
      </c>
      <c r="C1185" t="s">
        <v>26</v>
      </c>
      <c r="D1185">
        <v>8.7841</v>
      </c>
      <c r="E1185">
        <v>11.38</v>
      </c>
      <c r="F1185">
        <v>8.960000000000001</v>
      </c>
      <c r="G1185">
        <v>59.73</v>
      </c>
      <c r="H1185">
        <v>0.93</v>
      </c>
      <c r="I1185">
        <v>9</v>
      </c>
      <c r="J1185">
        <v>142</v>
      </c>
      <c r="K1185">
        <v>46.47</v>
      </c>
      <c r="L1185">
        <v>7.5</v>
      </c>
      <c r="M1185">
        <v>4</v>
      </c>
      <c r="N1185">
        <v>23.03</v>
      </c>
      <c r="O1185">
        <v>17746.83</v>
      </c>
      <c r="P1185">
        <v>75.88</v>
      </c>
      <c r="Q1185">
        <v>453.19</v>
      </c>
      <c r="R1185">
        <v>38.34</v>
      </c>
      <c r="S1185">
        <v>28.65</v>
      </c>
      <c r="T1185">
        <v>4128.87</v>
      </c>
      <c r="U1185">
        <v>0.75</v>
      </c>
      <c r="V1185">
        <v>0.91</v>
      </c>
      <c r="W1185">
        <v>0.1</v>
      </c>
      <c r="X1185">
        <v>0.24</v>
      </c>
      <c r="Y1185">
        <v>1</v>
      </c>
      <c r="Z1185">
        <v>10</v>
      </c>
    </row>
    <row r="1186" spans="1:26">
      <c r="A1186">
        <v>27</v>
      </c>
      <c r="B1186">
        <v>65</v>
      </c>
      <c r="C1186" t="s">
        <v>26</v>
      </c>
      <c r="D1186">
        <v>8.7813</v>
      </c>
      <c r="E1186">
        <v>11.39</v>
      </c>
      <c r="F1186">
        <v>8.960000000000001</v>
      </c>
      <c r="G1186">
        <v>59.75</v>
      </c>
      <c r="H1186">
        <v>0.96</v>
      </c>
      <c r="I1186">
        <v>9</v>
      </c>
      <c r="J1186">
        <v>142.34</v>
      </c>
      <c r="K1186">
        <v>46.47</v>
      </c>
      <c r="L1186">
        <v>7.75</v>
      </c>
      <c r="M1186">
        <v>2</v>
      </c>
      <c r="N1186">
        <v>23.12</v>
      </c>
      <c r="O1186">
        <v>17788.92</v>
      </c>
      <c r="P1186">
        <v>75.40000000000001</v>
      </c>
      <c r="Q1186">
        <v>453.19</v>
      </c>
      <c r="R1186">
        <v>38.27</v>
      </c>
      <c r="S1186">
        <v>28.65</v>
      </c>
      <c r="T1186">
        <v>4096.98</v>
      </c>
      <c r="U1186">
        <v>0.75</v>
      </c>
      <c r="V1186">
        <v>0.91</v>
      </c>
      <c r="W1186">
        <v>0.1</v>
      </c>
      <c r="X1186">
        <v>0.24</v>
      </c>
      <c r="Y1186">
        <v>1</v>
      </c>
      <c r="Z1186">
        <v>10</v>
      </c>
    </row>
    <row r="1187" spans="1:26">
      <c r="A1187">
        <v>28</v>
      </c>
      <c r="B1187">
        <v>65</v>
      </c>
      <c r="C1187" t="s">
        <v>26</v>
      </c>
      <c r="D1187">
        <v>8.8322</v>
      </c>
      <c r="E1187">
        <v>11.32</v>
      </c>
      <c r="F1187">
        <v>8.92</v>
      </c>
      <c r="G1187">
        <v>66.93000000000001</v>
      </c>
      <c r="H1187">
        <v>0.99</v>
      </c>
      <c r="I1187">
        <v>8</v>
      </c>
      <c r="J1187">
        <v>142.68</v>
      </c>
      <c r="K1187">
        <v>46.47</v>
      </c>
      <c r="L1187">
        <v>8</v>
      </c>
      <c r="M1187">
        <v>0</v>
      </c>
      <c r="N1187">
        <v>23.21</v>
      </c>
      <c r="O1187">
        <v>17831.04</v>
      </c>
      <c r="P1187">
        <v>74.70999999999999</v>
      </c>
      <c r="Q1187">
        <v>453.19</v>
      </c>
      <c r="R1187">
        <v>36.98</v>
      </c>
      <c r="S1187">
        <v>28.65</v>
      </c>
      <c r="T1187">
        <v>3454.85</v>
      </c>
      <c r="U1187">
        <v>0.77</v>
      </c>
      <c r="V1187">
        <v>0.91</v>
      </c>
      <c r="W1187">
        <v>0.1</v>
      </c>
      <c r="X1187">
        <v>0.2</v>
      </c>
      <c r="Y1187">
        <v>1</v>
      </c>
      <c r="Z1187">
        <v>10</v>
      </c>
    </row>
    <row r="1188" spans="1:26">
      <c r="A1188">
        <v>0</v>
      </c>
      <c r="B1188">
        <v>130</v>
      </c>
      <c r="C1188" t="s">
        <v>26</v>
      </c>
      <c r="D1188">
        <v>4.0984</v>
      </c>
      <c r="E1188">
        <v>24.4</v>
      </c>
      <c r="F1188">
        <v>13.63</v>
      </c>
      <c r="G1188">
        <v>5.02</v>
      </c>
      <c r="H1188">
        <v>0.07000000000000001</v>
      </c>
      <c r="I1188">
        <v>163</v>
      </c>
      <c r="J1188">
        <v>252.85</v>
      </c>
      <c r="K1188">
        <v>59.19</v>
      </c>
      <c r="L1188">
        <v>1</v>
      </c>
      <c r="M1188">
        <v>161</v>
      </c>
      <c r="N1188">
        <v>62.65</v>
      </c>
      <c r="O1188">
        <v>31418.63</v>
      </c>
      <c r="P1188">
        <v>223.08</v>
      </c>
      <c r="Q1188">
        <v>453.42</v>
      </c>
      <c r="R1188">
        <v>191.12</v>
      </c>
      <c r="S1188">
        <v>28.65</v>
      </c>
      <c r="T1188">
        <v>79749.91</v>
      </c>
      <c r="U1188">
        <v>0.15</v>
      </c>
      <c r="V1188">
        <v>0.6</v>
      </c>
      <c r="W1188">
        <v>0.34</v>
      </c>
      <c r="X1188">
        <v>4.9</v>
      </c>
      <c r="Y1188">
        <v>1</v>
      </c>
      <c r="Z1188">
        <v>10</v>
      </c>
    </row>
    <row r="1189" spans="1:26">
      <c r="A1189">
        <v>1</v>
      </c>
      <c r="B1189">
        <v>130</v>
      </c>
      <c r="C1189" t="s">
        <v>26</v>
      </c>
      <c r="D1189">
        <v>4.8508</v>
      </c>
      <c r="E1189">
        <v>20.62</v>
      </c>
      <c r="F1189">
        <v>12.14</v>
      </c>
      <c r="G1189">
        <v>6.28</v>
      </c>
      <c r="H1189">
        <v>0.09</v>
      </c>
      <c r="I1189">
        <v>116</v>
      </c>
      <c r="J1189">
        <v>253.3</v>
      </c>
      <c r="K1189">
        <v>59.19</v>
      </c>
      <c r="L1189">
        <v>1.25</v>
      </c>
      <c r="M1189">
        <v>114</v>
      </c>
      <c r="N1189">
        <v>62.86</v>
      </c>
      <c r="O1189">
        <v>31474.5</v>
      </c>
      <c r="P1189">
        <v>198.26</v>
      </c>
      <c r="Q1189">
        <v>453.39</v>
      </c>
      <c r="R1189">
        <v>142.38</v>
      </c>
      <c r="S1189">
        <v>28.65</v>
      </c>
      <c r="T1189">
        <v>55616.56</v>
      </c>
      <c r="U1189">
        <v>0.2</v>
      </c>
      <c r="V1189">
        <v>0.67</v>
      </c>
      <c r="W1189">
        <v>0.27</v>
      </c>
      <c r="X1189">
        <v>3.42</v>
      </c>
      <c r="Y1189">
        <v>1</v>
      </c>
      <c r="Z1189">
        <v>10</v>
      </c>
    </row>
    <row r="1190" spans="1:26">
      <c r="A1190">
        <v>2</v>
      </c>
      <c r="B1190">
        <v>130</v>
      </c>
      <c r="C1190" t="s">
        <v>26</v>
      </c>
      <c r="D1190">
        <v>5.3927</v>
      </c>
      <c r="E1190">
        <v>18.54</v>
      </c>
      <c r="F1190">
        <v>11.34</v>
      </c>
      <c r="G1190">
        <v>7.56</v>
      </c>
      <c r="H1190">
        <v>0.11</v>
      </c>
      <c r="I1190">
        <v>90</v>
      </c>
      <c r="J1190">
        <v>253.75</v>
      </c>
      <c r="K1190">
        <v>59.19</v>
      </c>
      <c r="L1190">
        <v>1.5</v>
      </c>
      <c r="M1190">
        <v>88</v>
      </c>
      <c r="N1190">
        <v>63.06</v>
      </c>
      <c r="O1190">
        <v>31530.44</v>
      </c>
      <c r="P1190">
        <v>184.77</v>
      </c>
      <c r="Q1190">
        <v>453.26</v>
      </c>
      <c r="R1190">
        <v>116.13</v>
      </c>
      <c r="S1190">
        <v>28.65</v>
      </c>
      <c r="T1190">
        <v>42619.98</v>
      </c>
      <c r="U1190">
        <v>0.25</v>
      </c>
      <c r="V1190">
        <v>0.72</v>
      </c>
      <c r="W1190">
        <v>0.22</v>
      </c>
      <c r="X1190">
        <v>2.62</v>
      </c>
      <c r="Y1190">
        <v>1</v>
      </c>
      <c r="Z1190">
        <v>10</v>
      </c>
    </row>
    <row r="1191" spans="1:26">
      <c r="A1191">
        <v>3</v>
      </c>
      <c r="B1191">
        <v>130</v>
      </c>
      <c r="C1191" t="s">
        <v>26</v>
      </c>
      <c r="D1191">
        <v>5.7872</v>
      </c>
      <c r="E1191">
        <v>17.28</v>
      </c>
      <c r="F1191">
        <v>10.86</v>
      </c>
      <c r="G1191">
        <v>8.800000000000001</v>
      </c>
      <c r="H1191">
        <v>0.12</v>
      </c>
      <c r="I1191">
        <v>74</v>
      </c>
      <c r="J1191">
        <v>254.21</v>
      </c>
      <c r="K1191">
        <v>59.19</v>
      </c>
      <c r="L1191">
        <v>1.75</v>
      </c>
      <c r="M1191">
        <v>72</v>
      </c>
      <c r="N1191">
        <v>63.26</v>
      </c>
      <c r="O1191">
        <v>31586.46</v>
      </c>
      <c r="P1191">
        <v>176.51</v>
      </c>
      <c r="Q1191">
        <v>453.28</v>
      </c>
      <c r="R1191">
        <v>100.59</v>
      </c>
      <c r="S1191">
        <v>28.65</v>
      </c>
      <c r="T1191">
        <v>34932.45</v>
      </c>
      <c r="U1191">
        <v>0.28</v>
      </c>
      <c r="V1191">
        <v>0.75</v>
      </c>
      <c r="W1191">
        <v>0.19</v>
      </c>
      <c r="X1191">
        <v>2.13</v>
      </c>
      <c r="Y1191">
        <v>1</v>
      </c>
      <c r="Z1191">
        <v>10</v>
      </c>
    </row>
    <row r="1192" spans="1:26">
      <c r="A1192">
        <v>4</v>
      </c>
      <c r="B1192">
        <v>130</v>
      </c>
      <c r="C1192" t="s">
        <v>26</v>
      </c>
      <c r="D1192">
        <v>6.0935</v>
      </c>
      <c r="E1192">
        <v>16.41</v>
      </c>
      <c r="F1192">
        <v>10.53</v>
      </c>
      <c r="G1192">
        <v>10.02</v>
      </c>
      <c r="H1192">
        <v>0.14</v>
      </c>
      <c r="I1192">
        <v>63</v>
      </c>
      <c r="J1192">
        <v>254.66</v>
      </c>
      <c r="K1192">
        <v>59.19</v>
      </c>
      <c r="L1192">
        <v>2</v>
      </c>
      <c r="M1192">
        <v>61</v>
      </c>
      <c r="N1192">
        <v>63.47</v>
      </c>
      <c r="O1192">
        <v>31642.55</v>
      </c>
      <c r="P1192">
        <v>170.76</v>
      </c>
      <c r="Q1192">
        <v>453.28</v>
      </c>
      <c r="R1192">
        <v>89.45999999999999</v>
      </c>
      <c r="S1192">
        <v>28.65</v>
      </c>
      <c r="T1192">
        <v>29421.72</v>
      </c>
      <c r="U1192">
        <v>0.32</v>
      </c>
      <c r="V1192">
        <v>0.77</v>
      </c>
      <c r="W1192">
        <v>0.18</v>
      </c>
      <c r="X1192">
        <v>1.8</v>
      </c>
      <c r="Y1192">
        <v>1</v>
      </c>
      <c r="Z1192">
        <v>10</v>
      </c>
    </row>
    <row r="1193" spans="1:26">
      <c r="A1193">
        <v>5</v>
      </c>
      <c r="B1193">
        <v>130</v>
      </c>
      <c r="C1193" t="s">
        <v>26</v>
      </c>
      <c r="D1193">
        <v>6.3355</v>
      </c>
      <c r="E1193">
        <v>15.78</v>
      </c>
      <c r="F1193">
        <v>10.29</v>
      </c>
      <c r="G1193">
        <v>11.23</v>
      </c>
      <c r="H1193">
        <v>0.16</v>
      </c>
      <c r="I1193">
        <v>55</v>
      </c>
      <c r="J1193">
        <v>255.12</v>
      </c>
      <c r="K1193">
        <v>59.19</v>
      </c>
      <c r="L1193">
        <v>2.25</v>
      </c>
      <c r="M1193">
        <v>53</v>
      </c>
      <c r="N1193">
        <v>63.67</v>
      </c>
      <c r="O1193">
        <v>31698.72</v>
      </c>
      <c r="P1193">
        <v>166.6</v>
      </c>
      <c r="Q1193">
        <v>453.21</v>
      </c>
      <c r="R1193">
        <v>81.8</v>
      </c>
      <c r="S1193">
        <v>28.65</v>
      </c>
      <c r="T1193">
        <v>25632.18</v>
      </c>
      <c r="U1193">
        <v>0.35</v>
      </c>
      <c r="V1193">
        <v>0.79</v>
      </c>
      <c r="W1193">
        <v>0.17</v>
      </c>
      <c r="X1193">
        <v>1.57</v>
      </c>
      <c r="Y1193">
        <v>1</v>
      </c>
      <c r="Z1193">
        <v>10</v>
      </c>
    </row>
    <row r="1194" spans="1:26">
      <c r="A1194">
        <v>6</v>
      </c>
      <c r="B1194">
        <v>130</v>
      </c>
      <c r="C1194" t="s">
        <v>26</v>
      </c>
      <c r="D1194">
        <v>6.5583</v>
      </c>
      <c r="E1194">
        <v>15.25</v>
      </c>
      <c r="F1194">
        <v>10.1</v>
      </c>
      <c r="G1194">
        <v>12.62</v>
      </c>
      <c r="H1194">
        <v>0.17</v>
      </c>
      <c r="I1194">
        <v>48</v>
      </c>
      <c r="J1194">
        <v>255.57</v>
      </c>
      <c r="K1194">
        <v>59.19</v>
      </c>
      <c r="L1194">
        <v>2.5</v>
      </c>
      <c r="M1194">
        <v>46</v>
      </c>
      <c r="N1194">
        <v>63.88</v>
      </c>
      <c r="O1194">
        <v>31754.97</v>
      </c>
      <c r="P1194">
        <v>163.17</v>
      </c>
      <c r="Q1194">
        <v>453.21</v>
      </c>
      <c r="R1194">
        <v>75.41</v>
      </c>
      <c r="S1194">
        <v>28.65</v>
      </c>
      <c r="T1194">
        <v>22468.49</v>
      </c>
      <c r="U1194">
        <v>0.38</v>
      </c>
      <c r="V1194">
        <v>0.8</v>
      </c>
      <c r="W1194">
        <v>0.16</v>
      </c>
      <c r="X1194">
        <v>1.37</v>
      </c>
      <c r="Y1194">
        <v>1</v>
      </c>
      <c r="Z1194">
        <v>10</v>
      </c>
    </row>
    <row r="1195" spans="1:26">
      <c r="A1195">
        <v>7</v>
      </c>
      <c r="B1195">
        <v>130</v>
      </c>
      <c r="C1195" t="s">
        <v>26</v>
      </c>
      <c r="D1195">
        <v>6.7411</v>
      </c>
      <c r="E1195">
        <v>14.83</v>
      </c>
      <c r="F1195">
        <v>9.93</v>
      </c>
      <c r="G1195">
        <v>13.85</v>
      </c>
      <c r="H1195">
        <v>0.19</v>
      </c>
      <c r="I1195">
        <v>43</v>
      </c>
      <c r="J1195">
        <v>256.03</v>
      </c>
      <c r="K1195">
        <v>59.19</v>
      </c>
      <c r="L1195">
        <v>2.75</v>
      </c>
      <c r="M1195">
        <v>41</v>
      </c>
      <c r="N1195">
        <v>64.09</v>
      </c>
      <c r="O1195">
        <v>31811.29</v>
      </c>
      <c r="P1195">
        <v>160.05</v>
      </c>
      <c r="Q1195">
        <v>453.21</v>
      </c>
      <c r="R1195">
        <v>69.88</v>
      </c>
      <c r="S1195">
        <v>28.65</v>
      </c>
      <c r="T1195">
        <v>19729.65</v>
      </c>
      <c r="U1195">
        <v>0.41</v>
      </c>
      <c r="V1195">
        <v>0.82</v>
      </c>
      <c r="W1195">
        <v>0.15</v>
      </c>
      <c r="X1195">
        <v>1.21</v>
      </c>
      <c r="Y1195">
        <v>1</v>
      </c>
      <c r="Z1195">
        <v>10</v>
      </c>
    </row>
    <row r="1196" spans="1:26">
      <c r="A1196">
        <v>8</v>
      </c>
      <c r="B1196">
        <v>130</v>
      </c>
      <c r="C1196" t="s">
        <v>26</v>
      </c>
      <c r="D1196">
        <v>6.8873</v>
      </c>
      <c r="E1196">
        <v>14.52</v>
      </c>
      <c r="F1196">
        <v>9.81</v>
      </c>
      <c r="G1196">
        <v>15.09</v>
      </c>
      <c r="H1196">
        <v>0.21</v>
      </c>
      <c r="I1196">
        <v>39</v>
      </c>
      <c r="J1196">
        <v>256.49</v>
      </c>
      <c r="K1196">
        <v>59.19</v>
      </c>
      <c r="L1196">
        <v>3</v>
      </c>
      <c r="M1196">
        <v>37</v>
      </c>
      <c r="N1196">
        <v>64.29000000000001</v>
      </c>
      <c r="O1196">
        <v>31867.69</v>
      </c>
      <c r="P1196">
        <v>157.88</v>
      </c>
      <c r="Q1196">
        <v>453.2</v>
      </c>
      <c r="R1196">
        <v>65.89</v>
      </c>
      <c r="S1196">
        <v>28.65</v>
      </c>
      <c r="T1196">
        <v>17753.93</v>
      </c>
      <c r="U1196">
        <v>0.43</v>
      </c>
      <c r="V1196">
        <v>0.83</v>
      </c>
      <c r="W1196">
        <v>0.15</v>
      </c>
      <c r="X1196">
        <v>1.09</v>
      </c>
      <c r="Y1196">
        <v>1</v>
      </c>
      <c r="Z1196">
        <v>10</v>
      </c>
    </row>
    <row r="1197" spans="1:26">
      <c r="A1197">
        <v>9</v>
      </c>
      <c r="B1197">
        <v>130</v>
      </c>
      <c r="C1197" t="s">
        <v>26</v>
      </c>
      <c r="D1197">
        <v>7.0023</v>
      </c>
      <c r="E1197">
        <v>14.28</v>
      </c>
      <c r="F1197">
        <v>9.720000000000001</v>
      </c>
      <c r="G1197">
        <v>16.19</v>
      </c>
      <c r="H1197">
        <v>0.23</v>
      </c>
      <c r="I1197">
        <v>36</v>
      </c>
      <c r="J1197">
        <v>256.95</v>
      </c>
      <c r="K1197">
        <v>59.19</v>
      </c>
      <c r="L1197">
        <v>3.25</v>
      </c>
      <c r="M1197">
        <v>34</v>
      </c>
      <c r="N1197">
        <v>64.5</v>
      </c>
      <c r="O1197">
        <v>31924.29</v>
      </c>
      <c r="P1197">
        <v>156.09</v>
      </c>
      <c r="Q1197">
        <v>453.21</v>
      </c>
      <c r="R1197">
        <v>63.05</v>
      </c>
      <c r="S1197">
        <v>28.65</v>
      </c>
      <c r="T1197">
        <v>16352.18</v>
      </c>
      <c r="U1197">
        <v>0.45</v>
      </c>
      <c r="V1197">
        <v>0.84</v>
      </c>
      <c r="W1197">
        <v>0.14</v>
      </c>
      <c r="X1197">
        <v>0.99</v>
      </c>
      <c r="Y1197">
        <v>1</v>
      </c>
      <c r="Z1197">
        <v>10</v>
      </c>
    </row>
    <row r="1198" spans="1:26">
      <c r="A1198">
        <v>10</v>
      </c>
      <c r="B1198">
        <v>130</v>
      </c>
      <c r="C1198" t="s">
        <v>26</v>
      </c>
      <c r="D1198">
        <v>7.1228</v>
      </c>
      <c r="E1198">
        <v>14.04</v>
      </c>
      <c r="F1198">
        <v>9.619999999999999</v>
      </c>
      <c r="G1198">
        <v>17.49</v>
      </c>
      <c r="H1198">
        <v>0.24</v>
      </c>
      <c r="I1198">
        <v>33</v>
      </c>
      <c r="J1198">
        <v>257.41</v>
      </c>
      <c r="K1198">
        <v>59.19</v>
      </c>
      <c r="L1198">
        <v>3.5</v>
      </c>
      <c r="M1198">
        <v>31</v>
      </c>
      <c r="N1198">
        <v>64.70999999999999</v>
      </c>
      <c r="O1198">
        <v>31980.84</v>
      </c>
      <c r="P1198">
        <v>154.32</v>
      </c>
      <c r="Q1198">
        <v>453.25</v>
      </c>
      <c r="R1198">
        <v>59.91</v>
      </c>
      <c r="S1198">
        <v>28.65</v>
      </c>
      <c r="T1198">
        <v>14796.66</v>
      </c>
      <c r="U1198">
        <v>0.48</v>
      </c>
      <c r="V1198">
        <v>0.84</v>
      </c>
      <c r="W1198">
        <v>0.13</v>
      </c>
      <c r="X1198">
        <v>0.9</v>
      </c>
      <c r="Y1198">
        <v>1</v>
      </c>
      <c r="Z1198">
        <v>10</v>
      </c>
    </row>
    <row r="1199" spans="1:26">
      <c r="A1199">
        <v>11</v>
      </c>
      <c r="B1199">
        <v>130</v>
      </c>
      <c r="C1199" t="s">
        <v>26</v>
      </c>
      <c r="D1199">
        <v>7.2102</v>
      </c>
      <c r="E1199">
        <v>13.87</v>
      </c>
      <c r="F1199">
        <v>9.550000000000001</v>
      </c>
      <c r="G1199">
        <v>18.48</v>
      </c>
      <c r="H1199">
        <v>0.26</v>
      </c>
      <c r="I1199">
        <v>31</v>
      </c>
      <c r="J1199">
        <v>257.86</v>
      </c>
      <c r="K1199">
        <v>59.19</v>
      </c>
      <c r="L1199">
        <v>3.75</v>
      </c>
      <c r="M1199">
        <v>29</v>
      </c>
      <c r="N1199">
        <v>64.92</v>
      </c>
      <c r="O1199">
        <v>32037.48</v>
      </c>
      <c r="P1199">
        <v>152.81</v>
      </c>
      <c r="Q1199">
        <v>453.26</v>
      </c>
      <c r="R1199">
        <v>57.48</v>
      </c>
      <c r="S1199">
        <v>28.65</v>
      </c>
      <c r="T1199">
        <v>13591.21</v>
      </c>
      <c r="U1199">
        <v>0.5</v>
      </c>
      <c r="V1199">
        <v>0.85</v>
      </c>
      <c r="W1199">
        <v>0.13</v>
      </c>
      <c r="X1199">
        <v>0.83</v>
      </c>
      <c r="Y1199">
        <v>1</v>
      </c>
      <c r="Z1199">
        <v>10</v>
      </c>
    </row>
    <row r="1200" spans="1:26">
      <c r="A1200">
        <v>12</v>
      </c>
      <c r="B1200">
        <v>130</v>
      </c>
      <c r="C1200" t="s">
        <v>26</v>
      </c>
      <c r="D1200">
        <v>7.3693</v>
      </c>
      <c r="E1200">
        <v>13.57</v>
      </c>
      <c r="F1200">
        <v>9.4</v>
      </c>
      <c r="G1200">
        <v>20.13</v>
      </c>
      <c r="H1200">
        <v>0.28</v>
      </c>
      <c r="I1200">
        <v>28</v>
      </c>
      <c r="J1200">
        <v>258.32</v>
      </c>
      <c r="K1200">
        <v>59.19</v>
      </c>
      <c r="L1200">
        <v>4</v>
      </c>
      <c r="M1200">
        <v>26</v>
      </c>
      <c r="N1200">
        <v>65.13</v>
      </c>
      <c r="O1200">
        <v>32094.19</v>
      </c>
      <c r="P1200">
        <v>149.96</v>
      </c>
      <c r="Q1200">
        <v>453.18</v>
      </c>
      <c r="R1200">
        <v>52.16</v>
      </c>
      <c r="S1200">
        <v>28.65</v>
      </c>
      <c r="T1200">
        <v>10942.8</v>
      </c>
      <c r="U1200">
        <v>0.55</v>
      </c>
      <c r="V1200">
        <v>0.86</v>
      </c>
      <c r="W1200">
        <v>0.13</v>
      </c>
      <c r="X1200">
        <v>0.67</v>
      </c>
      <c r="Y1200">
        <v>1</v>
      </c>
      <c r="Z1200">
        <v>10</v>
      </c>
    </row>
    <row r="1201" spans="1:26">
      <c r="A1201">
        <v>13</v>
      </c>
      <c r="B1201">
        <v>130</v>
      </c>
      <c r="C1201" t="s">
        <v>26</v>
      </c>
      <c r="D1201">
        <v>7.4181</v>
      </c>
      <c r="E1201">
        <v>13.48</v>
      </c>
      <c r="F1201">
        <v>9.359999999999999</v>
      </c>
      <c r="G1201">
        <v>20.79</v>
      </c>
      <c r="H1201">
        <v>0.29</v>
      </c>
      <c r="I1201">
        <v>27</v>
      </c>
      <c r="J1201">
        <v>258.78</v>
      </c>
      <c r="K1201">
        <v>59.19</v>
      </c>
      <c r="L1201">
        <v>4.25</v>
      </c>
      <c r="M1201">
        <v>25</v>
      </c>
      <c r="N1201">
        <v>65.34</v>
      </c>
      <c r="O1201">
        <v>32150.98</v>
      </c>
      <c r="P1201">
        <v>149.04</v>
      </c>
      <c r="Q1201">
        <v>453.19</v>
      </c>
      <c r="R1201">
        <v>51.51</v>
      </c>
      <c r="S1201">
        <v>28.65</v>
      </c>
      <c r="T1201">
        <v>10623.94</v>
      </c>
      <c r="U1201">
        <v>0.5600000000000001</v>
      </c>
      <c r="V1201">
        <v>0.87</v>
      </c>
      <c r="W1201">
        <v>0.11</v>
      </c>
      <c r="X1201">
        <v>0.64</v>
      </c>
      <c r="Y1201">
        <v>1</v>
      </c>
      <c r="Z1201">
        <v>10</v>
      </c>
    </row>
    <row r="1202" spans="1:26">
      <c r="A1202">
        <v>14</v>
      </c>
      <c r="B1202">
        <v>130</v>
      </c>
      <c r="C1202" t="s">
        <v>26</v>
      </c>
      <c r="D1202">
        <v>7.3501</v>
      </c>
      <c r="E1202">
        <v>13.61</v>
      </c>
      <c r="F1202">
        <v>9.529999999999999</v>
      </c>
      <c r="G1202">
        <v>21.99</v>
      </c>
      <c r="H1202">
        <v>0.31</v>
      </c>
      <c r="I1202">
        <v>26</v>
      </c>
      <c r="J1202">
        <v>259.25</v>
      </c>
      <c r="K1202">
        <v>59.19</v>
      </c>
      <c r="L1202">
        <v>4.5</v>
      </c>
      <c r="M1202">
        <v>24</v>
      </c>
      <c r="N1202">
        <v>65.55</v>
      </c>
      <c r="O1202">
        <v>32207.85</v>
      </c>
      <c r="P1202">
        <v>151.71</v>
      </c>
      <c r="Q1202">
        <v>453.18</v>
      </c>
      <c r="R1202">
        <v>57.14</v>
      </c>
      <c r="S1202">
        <v>28.65</v>
      </c>
      <c r="T1202">
        <v>13445.83</v>
      </c>
      <c r="U1202">
        <v>0.5</v>
      </c>
      <c r="V1202">
        <v>0.85</v>
      </c>
      <c r="W1202">
        <v>0.13</v>
      </c>
      <c r="X1202">
        <v>0.8100000000000001</v>
      </c>
      <c r="Y1202">
        <v>1</v>
      </c>
      <c r="Z1202">
        <v>10</v>
      </c>
    </row>
    <row r="1203" spans="1:26">
      <c r="A1203">
        <v>15</v>
      </c>
      <c r="B1203">
        <v>130</v>
      </c>
      <c r="C1203" t="s">
        <v>26</v>
      </c>
      <c r="D1203">
        <v>7.4692</v>
      </c>
      <c r="E1203">
        <v>13.39</v>
      </c>
      <c r="F1203">
        <v>9.41</v>
      </c>
      <c r="G1203">
        <v>23.52</v>
      </c>
      <c r="H1203">
        <v>0.33</v>
      </c>
      <c r="I1203">
        <v>24</v>
      </c>
      <c r="J1203">
        <v>259.71</v>
      </c>
      <c r="K1203">
        <v>59.19</v>
      </c>
      <c r="L1203">
        <v>4.75</v>
      </c>
      <c r="M1203">
        <v>22</v>
      </c>
      <c r="N1203">
        <v>65.76000000000001</v>
      </c>
      <c r="O1203">
        <v>32264.79</v>
      </c>
      <c r="P1203">
        <v>149.42</v>
      </c>
      <c r="Q1203">
        <v>453.19</v>
      </c>
      <c r="R1203">
        <v>53.2</v>
      </c>
      <c r="S1203">
        <v>28.65</v>
      </c>
      <c r="T1203">
        <v>11484.19</v>
      </c>
      <c r="U1203">
        <v>0.54</v>
      </c>
      <c r="V1203">
        <v>0.86</v>
      </c>
      <c r="W1203">
        <v>0.12</v>
      </c>
      <c r="X1203">
        <v>0.6899999999999999</v>
      </c>
      <c r="Y1203">
        <v>1</v>
      </c>
      <c r="Z1203">
        <v>10</v>
      </c>
    </row>
    <row r="1204" spans="1:26">
      <c r="A1204">
        <v>16</v>
      </c>
      <c r="B1204">
        <v>130</v>
      </c>
      <c r="C1204" t="s">
        <v>26</v>
      </c>
      <c r="D1204">
        <v>7.5141</v>
      </c>
      <c r="E1204">
        <v>13.31</v>
      </c>
      <c r="F1204">
        <v>9.380000000000001</v>
      </c>
      <c r="G1204">
        <v>24.47</v>
      </c>
      <c r="H1204">
        <v>0.34</v>
      </c>
      <c r="I1204">
        <v>23</v>
      </c>
      <c r="J1204">
        <v>260.17</v>
      </c>
      <c r="K1204">
        <v>59.19</v>
      </c>
      <c r="L1204">
        <v>5</v>
      </c>
      <c r="M1204">
        <v>21</v>
      </c>
      <c r="N1204">
        <v>65.98</v>
      </c>
      <c r="O1204">
        <v>32321.82</v>
      </c>
      <c r="P1204">
        <v>148.75</v>
      </c>
      <c r="Q1204">
        <v>453.24</v>
      </c>
      <c r="R1204">
        <v>52.2</v>
      </c>
      <c r="S1204">
        <v>28.65</v>
      </c>
      <c r="T1204">
        <v>10992.5</v>
      </c>
      <c r="U1204">
        <v>0.55</v>
      </c>
      <c r="V1204">
        <v>0.87</v>
      </c>
      <c r="W1204">
        <v>0.12</v>
      </c>
      <c r="X1204">
        <v>0.66</v>
      </c>
      <c r="Y1204">
        <v>1</v>
      </c>
      <c r="Z1204">
        <v>10</v>
      </c>
    </row>
    <row r="1205" spans="1:26">
      <c r="A1205">
        <v>17</v>
      </c>
      <c r="B1205">
        <v>130</v>
      </c>
      <c r="C1205" t="s">
        <v>26</v>
      </c>
      <c r="D1205">
        <v>7.5664</v>
      </c>
      <c r="E1205">
        <v>13.22</v>
      </c>
      <c r="F1205">
        <v>9.34</v>
      </c>
      <c r="G1205">
        <v>25.46</v>
      </c>
      <c r="H1205">
        <v>0.36</v>
      </c>
      <c r="I1205">
        <v>22</v>
      </c>
      <c r="J1205">
        <v>260.63</v>
      </c>
      <c r="K1205">
        <v>59.19</v>
      </c>
      <c r="L1205">
        <v>5.25</v>
      </c>
      <c r="M1205">
        <v>20</v>
      </c>
      <c r="N1205">
        <v>66.19</v>
      </c>
      <c r="O1205">
        <v>32378.93</v>
      </c>
      <c r="P1205">
        <v>147.64</v>
      </c>
      <c r="Q1205">
        <v>453.17</v>
      </c>
      <c r="R1205">
        <v>50.7</v>
      </c>
      <c r="S1205">
        <v>28.65</v>
      </c>
      <c r="T1205">
        <v>10247.02</v>
      </c>
      <c r="U1205">
        <v>0.57</v>
      </c>
      <c r="V1205">
        <v>0.87</v>
      </c>
      <c r="W1205">
        <v>0.12</v>
      </c>
      <c r="X1205">
        <v>0.62</v>
      </c>
      <c r="Y1205">
        <v>1</v>
      </c>
      <c r="Z1205">
        <v>10</v>
      </c>
    </row>
    <row r="1206" spans="1:26">
      <c r="A1206">
        <v>18</v>
      </c>
      <c r="B1206">
        <v>130</v>
      </c>
      <c r="C1206" t="s">
        <v>26</v>
      </c>
      <c r="D1206">
        <v>7.6163</v>
      </c>
      <c r="E1206">
        <v>13.13</v>
      </c>
      <c r="F1206">
        <v>9.300000000000001</v>
      </c>
      <c r="G1206">
        <v>26.57</v>
      </c>
      <c r="H1206">
        <v>0.37</v>
      </c>
      <c r="I1206">
        <v>21</v>
      </c>
      <c r="J1206">
        <v>261.1</v>
      </c>
      <c r="K1206">
        <v>59.19</v>
      </c>
      <c r="L1206">
        <v>5.5</v>
      </c>
      <c r="M1206">
        <v>19</v>
      </c>
      <c r="N1206">
        <v>66.40000000000001</v>
      </c>
      <c r="O1206">
        <v>32436.11</v>
      </c>
      <c r="P1206">
        <v>146.65</v>
      </c>
      <c r="Q1206">
        <v>453.21</v>
      </c>
      <c r="R1206">
        <v>49.4</v>
      </c>
      <c r="S1206">
        <v>28.65</v>
      </c>
      <c r="T1206">
        <v>9601.040000000001</v>
      </c>
      <c r="U1206">
        <v>0.58</v>
      </c>
      <c r="V1206">
        <v>0.87</v>
      </c>
      <c r="W1206">
        <v>0.11</v>
      </c>
      <c r="X1206">
        <v>0.58</v>
      </c>
      <c r="Y1206">
        <v>1</v>
      </c>
      <c r="Z1206">
        <v>10</v>
      </c>
    </row>
    <row r="1207" spans="1:26">
      <c r="A1207">
        <v>19</v>
      </c>
      <c r="B1207">
        <v>130</v>
      </c>
      <c r="C1207" t="s">
        <v>26</v>
      </c>
      <c r="D1207">
        <v>7.6586</v>
      </c>
      <c r="E1207">
        <v>13.06</v>
      </c>
      <c r="F1207">
        <v>9.27</v>
      </c>
      <c r="G1207">
        <v>27.82</v>
      </c>
      <c r="H1207">
        <v>0.39</v>
      </c>
      <c r="I1207">
        <v>20</v>
      </c>
      <c r="J1207">
        <v>261.56</v>
      </c>
      <c r="K1207">
        <v>59.19</v>
      </c>
      <c r="L1207">
        <v>5.75</v>
      </c>
      <c r="M1207">
        <v>18</v>
      </c>
      <c r="N1207">
        <v>66.62</v>
      </c>
      <c r="O1207">
        <v>32493.38</v>
      </c>
      <c r="P1207">
        <v>146.29</v>
      </c>
      <c r="Q1207">
        <v>453.17</v>
      </c>
      <c r="R1207">
        <v>48.7</v>
      </c>
      <c r="S1207">
        <v>28.65</v>
      </c>
      <c r="T1207">
        <v>9255</v>
      </c>
      <c r="U1207">
        <v>0.59</v>
      </c>
      <c r="V1207">
        <v>0.88</v>
      </c>
      <c r="W1207">
        <v>0.11</v>
      </c>
      <c r="X1207">
        <v>0.55</v>
      </c>
      <c r="Y1207">
        <v>1</v>
      </c>
      <c r="Z1207">
        <v>10</v>
      </c>
    </row>
    <row r="1208" spans="1:26">
      <c r="A1208">
        <v>20</v>
      </c>
      <c r="B1208">
        <v>130</v>
      </c>
      <c r="C1208" t="s">
        <v>26</v>
      </c>
      <c r="D1208">
        <v>7.7068</v>
      </c>
      <c r="E1208">
        <v>12.98</v>
      </c>
      <c r="F1208">
        <v>9.24</v>
      </c>
      <c r="G1208">
        <v>29.18</v>
      </c>
      <c r="H1208">
        <v>0.41</v>
      </c>
      <c r="I1208">
        <v>19</v>
      </c>
      <c r="J1208">
        <v>262.03</v>
      </c>
      <c r="K1208">
        <v>59.19</v>
      </c>
      <c r="L1208">
        <v>6</v>
      </c>
      <c r="M1208">
        <v>17</v>
      </c>
      <c r="N1208">
        <v>66.83</v>
      </c>
      <c r="O1208">
        <v>32550.72</v>
      </c>
      <c r="P1208">
        <v>145.43</v>
      </c>
      <c r="Q1208">
        <v>453.18</v>
      </c>
      <c r="R1208">
        <v>47.64</v>
      </c>
      <c r="S1208">
        <v>28.65</v>
      </c>
      <c r="T1208">
        <v>8730.9</v>
      </c>
      <c r="U1208">
        <v>0.6</v>
      </c>
      <c r="V1208">
        <v>0.88</v>
      </c>
      <c r="W1208">
        <v>0.11</v>
      </c>
      <c r="X1208">
        <v>0.52</v>
      </c>
      <c r="Y1208">
        <v>1</v>
      </c>
      <c r="Z1208">
        <v>10</v>
      </c>
    </row>
    <row r="1209" spans="1:26">
      <c r="A1209">
        <v>21</v>
      </c>
      <c r="B1209">
        <v>130</v>
      </c>
      <c r="C1209" t="s">
        <v>26</v>
      </c>
      <c r="D1209">
        <v>7.7626</v>
      </c>
      <c r="E1209">
        <v>12.88</v>
      </c>
      <c r="F1209">
        <v>9.199999999999999</v>
      </c>
      <c r="G1209">
        <v>30.66</v>
      </c>
      <c r="H1209">
        <v>0.42</v>
      </c>
      <c r="I1209">
        <v>18</v>
      </c>
      <c r="J1209">
        <v>262.49</v>
      </c>
      <c r="K1209">
        <v>59.19</v>
      </c>
      <c r="L1209">
        <v>6.25</v>
      </c>
      <c r="M1209">
        <v>16</v>
      </c>
      <c r="N1209">
        <v>67.05</v>
      </c>
      <c r="O1209">
        <v>32608.15</v>
      </c>
      <c r="P1209">
        <v>144.33</v>
      </c>
      <c r="Q1209">
        <v>453.19</v>
      </c>
      <c r="R1209">
        <v>46.09</v>
      </c>
      <c r="S1209">
        <v>28.65</v>
      </c>
      <c r="T1209">
        <v>7957.85</v>
      </c>
      <c r="U1209">
        <v>0.62</v>
      </c>
      <c r="V1209">
        <v>0.88</v>
      </c>
      <c r="W1209">
        <v>0.11</v>
      </c>
      <c r="X1209">
        <v>0.48</v>
      </c>
      <c r="Y1209">
        <v>1</v>
      </c>
      <c r="Z1209">
        <v>10</v>
      </c>
    </row>
    <row r="1210" spans="1:26">
      <c r="A1210">
        <v>22</v>
      </c>
      <c r="B1210">
        <v>130</v>
      </c>
      <c r="C1210" t="s">
        <v>26</v>
      </c>
      <c r="D1210">
        <v>7.8083</v>
      </c>
      <c r="E1210">
        <v>12.81</v>
      </c>
      <c r="F1210">
        <v>9.17</v>
      </c>
      <c r="G1210">
        <v>32.37</v>
      </c>
      <c r="H1210">
        <v>0.44</v>
      </c>
      <c r="I1210">
        <v>17</v>
      </c>
      <c r="J1210">
        <v>262.96</v>
      </c>
      <c r="K1210">
        <v>59.19</v>
      </c>
      <c r="L1210">
        <v>6.5</v>
      </c>
      <c r="M1210">
        <v>15</v>
      </c>
      <c r="N1210">
        <v>67.26000000000001</v>
      </c>
      <c r="O1210">
        <v>32665.66</v>
      </c>
      <c r="P1210">
        <v>143.69</v>
      </c>
      <c r="Q1210">
        <v>453.17</v>
      </c>
      <c r="R1210">
        <v>45.28</v>
      </c>
      <c r="S1210">
        <v>28.65</v>
      </c>
      <c r="T1210">
        <v>7561.34</v>
      </c>
      <c r="U1210">
        <v>0.63</v>
      </c>
      <c r="V1210">
        <v>0.89</v>
      </c>
      <c r="W1210">
        <v>0.11</v>
      </c>
      <c r="X1210">
        <v>0.45</v>
      </c>
      <c r="Y1210">
        <v>1</v>
      </c>
      <c r="Z1210">
        <v>10</v>
      </c>
    </row>
    <row r="1211" spans="1:26">
      <c r="A1211">
        <v>23</v>
      </c>
      <c r="B1211">
        <v>130</v>
      </c>
      <c r="C1211" t="s">
        <v>26</v>
      </c>
      <c r="D1211">
        <v>7.8059</v>
      </c>
      <c r="E1211">
        <v>12.81</v>
      </c>
      <c r="F1211">
        <v>9.17</v>
      </c>
      <c r="G1211">
        <v>32.38</v>
      </c>
      <c r="H1211">
        <v>0.46</v>
      </c>
      <c r="I1211">
        <v>17</v>
      </c>
      <c r="J1211">
        <v>263.42</v>
      </c>
      <c r="K1211">
        <v>59.19</v>
      </c>
      <c r="L1211">
        <v>6.75</v>
      </c>
      <c r="M1211">
        <v>15</v>
      </c>
      <c r="N1211">
        <v>67.48</v>
      </c>
      <c r="O1211">
        <v>32723.25</v>
      </c>
      <c r="P1211">
        <v>143.46</v>
      </c>
      <c r="Q1211">
        <v>453.18</v>
      </c>
      <c r="R1211">
        <v>45.45</v>
      </c>
      <c r="S1211">
        <v>28.65</v>
      </c>
      <c r="T1211">
        <v>7644.44</v>
      </c>
      <c r="U1211">
        <v>0.63</v>
      </c>
      <c r="V1211">
        <v>0.89</v>
      </c>
      <c r="W1211">
        <v>0.11</v>
      </c>
      <c r="X1211">
        <v>0.45</v>
      </c>
      <c r="Y1211">
        <v>1</v>
      </c>
      <c r="Z1211">
        <v>10</v>
      </c>
    </row>
    <row r="1212" spans="1:26">
      <c r="A1212">
        <v>24</v>
      </c>
      <c r="B1212">
        <v>130</v>
      </c>
      <c r="C1212" t="s">
        <v>26</v>
      </c>
      <c r="D1212">
        <v>7.8551</v>
      </c>
      <c r="E1212">
        <v>12.73</v>
      </c>
      <c r="F1212">
        <v>9.140000000000001</v>
      </c>
      <c r="G1212">
        <v>34.29</v>
      </c>
      <c r="H1212">
        <v>0.47</v>
      </c>
      <c r="I1212">
        <v>16</v>
      </c>
      <c r="J1212">
        <v>263.89</v>
      </c>
      <c r="K1212">
        <v>59.19</v>
      </c>
      <c r="L1212">
        <v>7</v>
      </c>
      <c r="M1212">
        <v>14</v>
      </c>
      <c r="N1212">
        <v>67.7</v>
      </c>
      <c r="O1212">
        <v>32780.92</v>
      </c>
      <c r="P1212">
        <v>142.77</v>
      </c>
      <c r="Q1212">
        <v>453.17</v>
      </c>
      <c r="R1212">
        <v>44.34</v>
      </c>
      <c r="S1212">
        <v>28.65</v>
      </c>
      <c r="T1212">
        <v>7095.09</v>
      </c>
      <c r="U1212">
        <v>0.65</v>
      </c>
      <c r="V1212">
        <v>0.89</v>
      </c>
      <c r="W1212">
        <v>0.11</v>
      </c>
      <c r="X1212">
        <v>0.42</v>
      </c>
      <c r="Y1212">
        <v>1</v>
      </c>
      <c r="Z1212">
        <v>10</v>
      </c>
    </row>
    <row r="1213" spans="1:26">
      <c r="A1213">
        <v>25</v>
      </c>
      <c r="B1213">
        <v>130</v>
      </c>
      <c r="C1213" t="s">
        <v>26</v>
      </c>
      <c r="D1213">
        <v>7.9064</v>
      </c>
      <c r="E1213">
        <v>12.65</v>
      </c>
      <c r="F1213">
        <v>9.109999999999999</v>
      </c>
      <c r="G1213">
        <v>36.44</v>
      </c>
      <c r="H1213">
        <v>0.49</v>
      </c>
      <c r="I1213">
        <v>15</v>
      </c>
      <c r="J1213">
        <v>264.36</v>
      </c>
      <c r="K1213">
        <v>59.19</v>
      </c>
      <c r="L1213">
        <v>7.25</v>
      </c>
      <c r="M1213">
        <v>13</v>
      </c>
      <c r="N1213">
        <v>67.92</v>
      </c>
      <c r="O1213">
        <v>32838.68</v>
      </c>
      <c r="P1213">
        <v>141.57</v>
      </c>
      <c r="Q1213">
        <v>453.17</v>
      </c>
      <c r="R1213">
        <v>43.32</v>
      </c>
      <c r="S1213">
        <v>28.65</v>
      </c>
      <c r="T1213">
        <v>6592.37</v>
      </c>
      <c r="U1213">
        <v>0.66</v>
      </c>
      <c r="V1213">
        <v>0.89</v>
      </c>
      <c r="W1213">
        <v>0.1</v>
      </c>
      <c r="X1213">
        <v>0.39</v>
      </c>
      <c r="Y1213">
        <v>1</v>
      </c>
      <c r="Z1213">
        <v>10</v>
      </c>
    </row>
    <row r="1214" spans="1:26">
      <c r="A1214">
        <v>26</v>
      </c>
      <c r="B1214">
        <v>130</v>
      </c>
      <c r="C1214" t="s">
        <v>26</v>
      </c>
      <c r="D1214">
        <v>7.9064</v>
      </c>
      <c r="E1214">
        <v>12.65</v>
      </c>
      <c r="F1214">
        <v>9.109999999999999</v>
      </c>
      <c r="G1214">
        <v>36.44</v>
      </c>
      <c r="H1214">
        <v>0.5</v>
      </c>
      <c r="I1214">
        <v>15</v>
      </c>
      <c r="J1214">
        <v>264.83</v>
      </c>
      <c r="K1214">
        <v>59.19</v>
      </c>
      <c r="L1214">
        <v>7.5</v>
      </c>
      <c r="M1214">
        <v>13</v>
      </c>
      <c r="N1214">
        <v>68.14</v>
      </c>
      <c r="O1214">
        <v>32896.51</v>
      </c>
      <c r="P1214">
        <v>141.5</v>
      </c>
      <c r="Q1214">
        <v>453.19</v>
      </c>
      <c r="R1214">
        <v>43.24</v>
      </c>
      <c r="S1214">
        <v>28.65</v>
      </c>
      <c r="T1214">
        <v>6548.1</v>
      </c>
      <c r="U1214">
        <v>0.66</v>
      </c>
      <c r="V1214">
        <v>0.89</v>
      </c>
      <c r="W1214">
        <v>0.11</v>
      </c>
      <c r="X1214">
        <v>0.39</v>
      </c>
      <c r="Y1214">
        <v>1</v>
      </c>
      <c r="Z1214">
        <v>10</v>
      </c>
    </row>
    <row r="1215" spans="1:26">
      <c r="A1215">
        <v>27</v>
      </c>
      <c r="B1215">
        <v>130</v>
      </c>
      <c r="C1215" t="s">
        <v>26</v>
      </c>
      <c r="D1215">
        <v>7.9869</v>
      </c>
      <c r="E1215">
        <v>12.52</v>
      </c>
      <c r="F1215">
        <v>9.029999999999999</v>
      </c>
      <c r="G1215">
        <v>38.7</v>
      </c>
      <c r="H1215">
        <v>0.52</v>
      </c>
      <c r="I1215">
        <v>14</v>
      </c>
      <c r="J1215">
        <v>265.3</v>
      </c>
      <c r="K1215">
        <v>59.19</v>
      </c>
      <c r="L1215">
        <v>7.75</v>
      </c>
      <c r="M1215">
        <v>12</v>
      </c>
      <c r="N1215">
        <v>68.36</v>
      </c>
      <c r="O1215">
        <v>32954.43</v>
      </c>
      <c r="P1215">
        <v>139.82</v>
      </c>
      <c r="Q1215">
        <v>453.17</v>
      </c>
      <c r="R1215">
        <v>40.44</v>
      </c>
      <c r="S1215">
        <v>28.65</v>
      </c>
      <c r="T1215">
        <v>5153.32</v>
      </c>
      <c r="U1215">
        <v>0.71</v>
      </c>
      <c r="V1215">
        <v>0.9</v>
      </c>
      <c r="W1215">
        <v>0.11</v>
      </c>
      <c r="X1215">
        <v>0.31</v>
      </c>
      <c r="Y1215">
        <v>1</v>
      </c>
      <c r="Z1215">
        <v>10</v>
      </c>
    </row>
    <row r="1216" spans="1:26">
      <c r="A1216">
        <v>28</v>
      </c>
      <c r="B1216">
        <v>130</v>
      </c>
      <c r="C1216" t="s">
        <v>26</v>
      </c>
      <c r="D1216">
        <v>7.9888</v>
      </c>
      <c r="E1216">
        <v>12.52</v>
      </c>
      <c r="F1216">
        <v>9.029999999999999</v>
      </c>
      <c r="G1216">
        <v>38.69</v>
      </c>
      <c r="H1216">
        <v>0.54</v>
      </c>
      <c r="I1216">
        <v>14</v>
      </c>
      <c r="J1216">
        <v>265.77</v>
      </c>
      <c r="K1216">
        <v>59.19</v>
      </c>
      <c r="L1216">
        <v>8</v>
      </c>
      <c r="M1216">
        <v>12</v>
      </c>
      <c r="N1216">
        <v>68.58</v>
      </c>
      <c r="O1216">
        <v>33012.44</v>
      </c>
      <c r="P1216">
        <v>139.79</v>
      </c>
      <c r="Q1216">
        <v>453.2</v>
      </c>
      <c r="R1216">
        <v>40.63</v>
      </c>
      <c r="S1216">
        <v>28.65</v>
      </c>
      <c r="T1216">
        <v>5250.08</v>
      </c>
      <c r="U1216">
        <v>0.71</v>
      </c>
      <c r="V1216">
        <v>0.9</v>
      </c>
      <c r="W1216">
        <v>0.1</v>
      </c>
      <c r="X1216">
        <v>0.31</v>
      </c>
      <c r="Y1216">
        <v>1</v>
      </c>
      <c r="Z1216">
        <v>10</v>
      </c>
    </row>
    <row r="1217" spans="1:26">
      <c r="A1217">
        <v>29</v>
      </c>
      <c r="B1217">
        <v>130</v>
      </c>
      <c r="C1217" t="s">
        <v>26</v>
      </c>
      <c r="D1217">
        <v>7.9027</v>
      </c>
      <c r="E1217">
        <v>12.65</v>
      </c>
      <c r="F1217">
        <v>9.16</v>
      </c>
      <c r="G1217">
        <v>39.28</v>
      </c>
      <c r="H1217">
        <v>0.55</v>
      </c>
      <c r="I1217">
        <v>14</v>
      </c>
      <c r="J1217">
        <v>266.24</v>
      </c>
      <c r="K1217">
        <v>59.19</v>
      </c>
      <c r="L1217">
        <v>8.25</v>
      </c>
      <c r="M1217">
        <v>12</v>
      </c>
      <c r="N1217">
        <v>68.8</v>
      </c>
      <c r="O1217">
        <v>33070.52</v>
      </c>
      <c r="P1217">
        <v>141.75</v>
      </c>
      <c r="Q1217">
        <v>453.17</v>
      </c>
      <c r="R1217">
        <v>45.47</v>
      </c>
      <c r="S1217">
        <v>28.65</v>
      </c>
      <c r="T1217">
        <v>7669.63</v>
      </c>
      <c r="U1217">
        <v>0.63</v>
      </c>
      <c r="V1217">
        <v>0.89</v>
      </c>
      <c r="W1217">
        <v>0.1</v>
      </c>
      <c r="X1217">
        <v>0.44</v>
      </c>
      <c r="Y1217">
        <v>1</v>
      </c>
      <c r="Z1217">
        <v>10</v>
      </c>
    </row>
    <row r="1218" spans="1:26">
      <c r="A1218">
        <v>30</v>
      </c>
      <c r="B1218">
        <v>130</v>
      </c>
      <c r="C1218" t="s">
        <v>26</v>
      </c>
      <c r="D1218">
        <v>7.9954</v>
      </c>
      <c r="E1218">
        <v>12.51</v>
      </c>
      <c r="F1218">
        <v>9.07</v>
      </c>
      <c r="G1218">
        <v>41.85</v>
      </c>
      <c r="H1218">
        <v>0.57</v>
      </c>
      <c r="I1218">
        <v>13</v>
      </c>
      <c r="J1218">
        <v>266.71</v>
      </c>
      <c r="K1218">
        <v>59.19</v>
      </c>
      <c r="L1218">
        <v>8.5</v>
      </c>
      <c r="M1218">
        <v>11</v>
      </c>
      <c r="N1218">
        <v>69.02</v>
      </c>
      <c r="O1218">
        <v>33128.7</v>
      </c>
      <c r="P1218">
        <v>140.02</v>
      </c>
      <c r="Q1218">
        <v>453.17</v>
      </c>
      <c r="R1218">
        <v>41.99</v>
      </c>
      <c r="S1218">
        <v>28.65</v>
      </c>
      <c r="T1218">
        <v>5933.35</v>
      </c>
      <c r="U1218">
        <v>0.68</v>
      </c>
      <c r="V1218">
        <v>0.9</v>
      </c>
      <c r="W1218">
        <v>0.1</v>
      </c>
      <c r="X1218">
        <v>0.35</v>
      </c>
      <c r="Y1218">
        <v>1</v>
      </c>
      <c r="Z1218">
        <v>10</v>
      </c>
    </row>
    <row r="1219" spans="1:26">
      <c r="A1219">
        <v>31</v>
      </c>
      <c r="B1219">
        <v>130</v>
      </c>
      <c r="C1219" t="s">
        <v>26</v>
      </c>
      <c r="D1219">
        <v>7.9938</v>
      </c>
      <c r="E1219">
        <v>12.51</v>
      </c>
      <c r="F1219">
        <v>9.07</v>
      </c>
      <c r="G1219">
        <v>41.86</v>
      </c>
      <c r="H1219">
        <v>0.58</v>
      </c>
      <c r="I1219">
        <v>13</v>
      </c>
      <c r="J1219">
        <v>267.18</v>
      </c>
      <c r="K1219">
        <v>59.19</v>
      </c>
      <c r="L1219">
        <v>8.75</v>
      </c>
      <c r="M1219">
        <v>11</v>
      </c>
      <c r="N1219">
        <v>69.23999999999999</v>
      </c>
      <c r="O1219">
        <v>33186.95</v>
      </c>
      <c r="P1219">
        <v>139.57</v>
      </c>
      <c r="Q1219">
        <v>453.18</v>
      </c>
      <c r="R1219">
        <v>42.05</v>
      </c>
      <c r="S1219">
        <v>28.65</v>
      </c>
      <c r="T1219">
        <v>5964.04</v>
      </c>
      <c r="U1219">
        <v>0.68</v>
      </c>
      <c r="V1219">
        <v>0.9</v>
      </c>
      <c r="W1219">
        <v>0.1</v>
      </c>
      <c r="X1219">
        <v>0.35</v>
      </c>
      <c r="Y1219">
        <v>1</v>
      </c>
      <c r="Z1219">
        <v>10</v>
      </c>
    </row>
    <row r="1220" spans="1:26">
      <c r="A1220">
        <v>32</v>
      </c>
      <c r="B1220">
        <v>130</v>
      </c>
      <c r="C1220" t="s">
        <v>26</v>
      </c>
      <c r="D1220">
        <v>7.9878</v>
      </c>
      <c r="E1220">
        <v>12.52</v>
      </c>
      <c r="F1220">
        <v>9.08</v>
      </c>
      <c r="G1220">
        <v>41.9</v>
      </c>
      <c r="H1220">
        <v>0.6</v>
      </c>
      <c r="I1220">
        <v>13</v>
      </c>
      <c r="J1220">
        <v>267.66</v>
      </c>
      <c r="K1220">
        <v>59.19</v>
      </c>
      <c r="L1220">
        <v>9</v>
      </c>
      <c r="M1220">
        <v>11</v>
      </c>
      <c r="N1220">
        <v>69.45999999999999</v>
      </c>
      <c r="O1220">
        <v>33245.29</v>
      </c>
      <c r="P1220">
        <v>139.13</v>
      </c>
      <c r="Q1220">
        <v>453.18</v>
      </c>
      <c r="R1220">
        <v>42.24</v>
      </c>
      <c r="S1220">
        <v>28.65</v>
      </c>
      <c r="T1220">
        <v>6059.46</v>
      </c>
      <c r="U1220">
        <v>0.68</v>
      </c>
      <c r="V1220">
        <v>0.9</v>
      </c>
      <c r="W1220">
        <v>0.1</v>
      </c>
      <c r="X1220">
        <v>0.36</v>
      </c>
      <c r="Y1220">
        <v>1</v>
      </c>
      <c r="Z1220">
        <v>10</v>
      </c>
    </row>
    <row r="1221" spans="1:26">
      <c r="A1221">
        <v>33</v>
      </c>
      <c r="B1221">
        <v>130</v>
      </c>
      <c r="C1221" t="s">
        <v>26</v>
      </c>
      <c r="D1221">
        <v>8.0458</v>
      </c>
      <c r="E1221">
        <v>12.43</v>
      </c>
      <c r="F1221">
        <v>9.039999999999999</v>
      </c>
      <c r="G1221">
        <v>45.19</v>
      </c>
      <c r="H1221">
        <v>0.61</v>
      </c>
      <c r="I1221">
        <v>12</v>
      </c>
      <c r="J1221">
        <v>268.13</v>
      </c>
      <c r="K1221">
        <v>59.19</v>
      </c>
      <c r="L1221">
        <v>9.25</v>
      </c>
      <c r="M1221">
        <v>10</v>
      </c>
      <c r="N1221">
        <v>69.69</v>
      </c>
      <c r="O1221">
        <v>33303.72</v>
      </c>
      <c r="P1221">
        <v>138.57</v>
      </c>
      <c r="Q1221">
        <v>453.17</v>
      </c>
      <c r="R1221">
        <v>41.06</v>
      </c>
      <c r="S1221">
        <v>28.65</v>
      </c>
      <c r="T1221">
        <v>5474.6</v>
      </c>
      <c r="U1221">
        <v>0.7</v>
      </c>
      <c r="V1221">
        <v>0.9</v>
      </c>
      <c r="W1221">
        <v>0.1</v>
      </c>
      <c r="X1221">
        <v>0.32</v>
      </c>
      <c r="Y1221">
        <v>1</v>
      </c>
      <c r="Z1221">
        <v>10</v>
      </c>
    </row>
    <row r="1222" spans="1:26">
      <c r="A1222">
        <v>34</v>
      </c>
      <c r="B1222">
        <v>130</v>
      </c>
      <c r="C1222" t="s">
        <v>26</v>
      </c>
      <c r="D1222">
        <v>8.048299999999999</v>
      </c>
      <c r="E1222">
        <v>12.42</v>
      </c>
      <c r="F1222">
        <v>9.029999999999999</v>
      </c>
      <c r="G1222">
        <v>45.17</v>
      </c>
      <c r="H1222">
        <v>0.63</v>
      </c>
      <c r="I1222">
        <v>12</v>
      </c>
      <c r="J1222">
        <v>268.61</v>
      </c>
      <c r="K1222">
        <v>59.19</v>
      </c>
      <c r="L1222">
        <v>9.5</v>
      </c>
      <c r="M1222">
        <v>10</v>
      </c>
      <c r="N1222">
        <v>69.91</v>
      </c>
      <c r="O1222">
        <v>33362.23</v>
      </c>
      <c r="P1222">
        <v>138.3</v>
      </c>
      <c r="Q1222">
        <v>453.17</v>
      </c>
      <c r="R1222">
        <v>40.76</v>
      </c>
      <c r="S1222">
        <v>28.65</v>
      </c>
      <c r="T1222">
        <v>5325.47</v>
      </c>
      <c r="U1222">
        <v>0.7</v>
      </c>
      <c r="V1222">
        <v>0.9</v>
      </c>
      <c r="W1222">
        <v>0.1</v>
      </c>
      <c r="X1222">
        <v>0.31</v>
      </c>
      <c r="Y1222">
        <v>1</v>
      </c>
      <c r="Z1222">
        <v>10</v>
      </c>
    </row>
    <row r="1223" spans="1:26">
      <c r="A1223">
        <v>35</v>
      </c>
      <c r="B1223">
        <v>130</v>
      </c>
      <c r="C1223" t="s">
        <v>26</v>
      </c>
      <c r="D1223">
        <v>8.035500000000001</v>
      </c>
      <c r="E1223">
        <v>12.44</v>
      </c>
      <c r="F1223">
        <v>9.050000000000001</v>
      </c>
      <c r="G1223">
        <v>45.27</v>
      </c>
      <c r="H1223">
        <v>0.64</v>
      </c>
      <c r="I1223">
        <v>12</v>
      </c>
      <c r="J1223">
        <v>269.08</v>
      </c>
      <c r="K1223">
        <v>59.19</v>
      </c>
      <c r="L1223">
        <v>9.75</v>
      </c>
      <c r="M1223">
        <v>10</v>
      </c>
      <c r="N1223">
        <v>70.14</v>
      </c>
      <c r="O1223">
        <v>33420.83</v>
      </c>
      <c r="P1223">
        <v>137.98</v>
      </c>
      <c r="Q1223">
        <v>453.17</v>
      </c>
      <c r="R1223">
        <v>41.54</v>
      </c>
      <c r="S1223">
        <v>28.65</v>
      </c>
      <c r="T1223">
        <v>5716.45</v>
      </c>
      <c r="U1223">
        <v>0.6899999999999999</v>
      </c>
      <c r="V1223">
        <v>0.9</v>
      </c>
      <c r="W1223">
        <v>0.1</v>
      </c>
      <c r="X1223">
        <v>0.33</v>
      </c>
      <c r="Y1223">
        <v>1</v>
      </c>
      <c r="Z1223">
        <v>10</v>
      </c>
    </row>
    <row r="1224" spans="1:26">
      <c r="A1224">
        <v>36</v>
      </c>
      <c r="B1224">
        <v>130</v>
      </c>
      <c r="C1224" t="s">
        <v>26</v>
      </c>
      <c r="D1224">
        <v>8.099500000000001</v>
      </c>
      <c r="E1224">
        <v>12.35</v>
      </c>
      <c r="F1224">
        <v>9</v>
      </c>
      <c r="G1224">
        <v>49.11</v>
      </c>
      <c r="H1224">
        <v>0.66</v>
      </c>
      <c r="I1224">
        <v>11</v>
      </c>
      <c r="J1224">
        <v>269.56</v>
      </c>
      <c r="K1224">
        <v>59.19</v>
      </c>
      <c r="L1224">
        <v>10</v>
      </c>
      <c r="M1224">
        <v>9</v>
      </c>
      <c r="N1224">
        <v>70.36</v>
      </c>
      <c r="O1224">
        <v>33479.51</v>
      </c>
      <c r="P1224">
        <v>136.96</v>
      </c>
      <c r="Q1224">
        <v>453.18</v>
      </c>
      <c r="R1224">
        <v>39.88</v>
      </c>
      <c r="S1224">
        <v>28.65</v>
      </c>
      <c r="T1224">
        <v>4891.19</v>
      </c>
      <c r="U1224">
        <v>0.72</v>
      </c>
      <c r="V1224">
        <v>0.9</v>
      </c>
      <c r="W1224">
        <v>0.1</v>
      </c>
      <c r="X1224">
        <v>0.28</v>
      </c>
      <c r="Y1224">
        <v>1</v>
      </c>
      <c r="Z1224">
        <v>10</v>
      </c>
    </row>
    <row r="1225" spans="1:26">
      <c r="A1225">
        <v>37</v>
      </c>
      <c r="B1225">
        <v>130</v>
      </c>
      <c r="C1225" t="s">
        <v>26</v>
      </c>
      <c r="D1225">
        <v>8.0997</v>
      </c>
      <c r="E1225">
        <v>12.35</v>
      </c>
      <c r="F1225">
        <v>9</v>
      </c>
      <c r="G1225">
        <v>49.11</v>
      </c>
      <c r="H1225">
        <v>0.68</v>
      </c>
      <c r="I1225">
        <v>11</v>
      </c>
      <c r="J1225">
        <v>270.03</v>
      </c>
      <c r="K1225">
        <v>59.19</v>
      </c>
      <c r="L1225">
        <v>10.25</v>
      </c>
      <c r="M1225">
        <v>9</v>
      </c>
      <c r="N1225">
        <v>70.59</v>
      </c>
      <c r="O1225">
        <v>33538.28</v>
      </c>
      <c r="P1225">
        <v>137.07</v>
      </c>
      <c r="Q1225">
        <v>453.17</v>
      </c>
      <c r="R1225">
        <v>39.83</v>
      </c>
      <c r="S1225">
        <v>28.65</v>
      </c>
      <c r="T1225">
        <v>4866.66</v>
      </c>
      <c r="U1225">
        <v>0.72</v>
      </c>
      <c r="V1225">
        <v>0.9</v>
      </c>
      <c r="W1225">
        <v>0.1</v>
      </c>
      <c r="X1225">
        <v>0.28</v>
      </c>
      <c r="Y1225">
        <v>1</v>
      </c>
      <c r="Z1225">
        <v>10</v>
      </c>
    </row>
    <row r="1226" spans="1:26">
      <c r="A1226">
        <v>38</v>
      </c>
      <c r="B1226">
        <v>130</v>
      </c>
      <c r="C1226" t="s">
        <v>26</v>
      </c>
      <c r="D1226">
        <v>8.098100000000001</v>
      </c>
      <c r="E1226">
        <v>12.35</v>
      </c>
      <c r="F1226">
        <v>9.01</v>
      </c>
      <c r="G1226">
        <v>49.12</v>
      </c>
      <c r="H1226">
        <v>0.6899999999999999</v>
      </c>
      <c r="I1226">
        <v>11</v>
      </c>
      <c r="J1226">
        <v>270.51</v>
      </c>
      <c r="K1226">
        <v>59.19</v>
      </c>
      <c r="L1226">
        <v>10.5</v>
      </c>
      <c r="M1226">
        <v>9</v>
      </c>
      <c r="N1226">
        <v>70.81999999999999</v>
      </c>
      <c r="O1226">
        <v>33597.14</v>
      </c>
      <c r="P1226">
        <v>136.45</v>
      </c>
      <c r="Q1226">
        <v>453.17</v>
      </c>
      <c r="R1226">
        <v>39.93</v>
      </c>
      <c r="S1226">
        <v>28.65</v>
      </c>
      <c r="T1226">
        <v>4912.8</v>
      </c>
      <c r="U1226">
        <v>0.72</v>
      </c>
      <c r="V1226">
        <v>0.9</v>
      </c>
      <c r="W1226">
        <v>0.1</v>
      </c>
      <c r="X1226">
        <v>0.29</v>
      </c>
      <c r="Y1226">
        <v>1</v>
      </c>
      <c r="Z1226">
        <v>10</v>
      </c>
    </row>
    <row r="1227" spans="1:26">
      <c r="A1227">
        <v>39</v>
      </c>
      <c r="B1227">
        <v>130</v>
      </c>
      <c r="C1227" t="s">
        <v>26</v>
      </c>
      <c r="D1227">
        <v>8.098100000000001</v>
      </c>
      <c r="E1227">
        <v>12.35</v>
      </c>
      <c r="F1227">
        <v>9.01</v>
      </c>
      <c r="G1227">
        <v>49.12</v>
      </c>
      <c r="H1227">
        <v>0.71</v>
      </c>
      <c r="I1227">
        <v>11</v>
      </c>
      <c r="J1227">
        <v>270.99</v>
      </c>
      <c r="K1227">
        <v>59.19</v>
      </c>
      <c r="L1227">
        <v>10.75</v>
      </c>
      <c r="M1227">
        <v>9</v>
      </c>
      <c r="N1227">
        <v>71.04000000000001</v>
      </c>
      <c r="O1227">
        <v>33656.08</v>
      </c>
      <c r="P1227">
        <v>136.01</v>
      </c>
      <c r="Q1227">
        <v>453.19</v>
      </c>
      <c r="R1227">
        <v>39.98</v>
      </c>
      <c r="S1227">
        <v>28.65</v>
      </c>
      <c r="T1227">
        <v>4940</v>
      </c>
      <c r="U1227">
        <v>0.72</v>
      </c>
      <c r="V1227">
        <v>0.9</v>
      </c>
      <c r="W1227">
        <v>0.1</v>
      </c>
      <c r="X1227">
        <v>0.28</v>
      </c>
      <c r="Y1227">
        <v>1</v>
      </c>
      <c r="Z1227">
        <v>10</v>
      </c>
    </row>
    <row r="1228" spans="1:26">
      <c r="A1228">
        <v>40</v>
      </c>
      <c r="B1228">
        <v>130</v>
      </c>
      <c r="C1228" t="s">
        <v>26</v>
      </c>
      <c r="D1228">
        <v>8.1622</v>
      </c>
      <c r="E1228">
        <v>12.25</v>
      </c>
      <c r="F1228">
        <v>8.960000000000001</v>
      </c>
      <c r="G1228">
        <v>53.75</v>
      </c>
      <c r="H1228">
        <v>0.72</v>
      </c>
      <c r="I1228">
        <v>10</v>
      </c>
      <c r="J1228">
        <v>271.47</v>
      </c>
      <c r="K1228">
        <v>59.19</v>
      </c>
      <c r="L1228">
        <v>11</v>
      </c>
      <c r="M1228">
        <v>8</v>
      </c>
      <c r="N1228">
        <v>71.27</v>
      </c>
      <c r="O1228">
        <v>33715.11</v>
      </c>
      <c r="P1228">
        <v>135.27</v>
      </c>
      <c r="Q1228">
        <v>453.17</v>
      </c>
      <c r="R1228">
        <v>38.23</v>
      </c>
      <c r="S1228">
        <v>28.65</v>
      </c>
      <c r="T1228">
        <v>4071.99</v>
      </c>
      <c r="U1228">
        <v>0.75</v>
      </c>
      <c r="V1228">
        <v>0.91</v>
      </c>
      <c r="W1228">
        <v>0.1</v>
      </c>
      <c r="X1228">
        <v>0.24</v>
      </c>
      <c r="Y1228">
        <v>1</v>
      </c>
      <c r="Z1228">
        <v>10</v>
      </c>
    </row>
    <row r="1229" spans="1:26">
      <c r="A1229">
        <v>41</v>
      </c>
      <c r="B1229">
        <v>130</v>
      </c>
      <c r="C1229" t="s">
        <v>26</v>
      </c>
      <c r="D1229">
        <v>8.1831</v>
      </c>
      <c r="E1229">
        <v>12.22</v>
      </c>
      <c r="F1229">
        <v>8.93</v>
      </c>
      <c r="G1229">
        <v>53.56</v>
      </c>
      <c r="H1229">
        <v>0.74</v>
      </c>
      <c r="I1229">
        <v>10</v>
      </c>
      <c r="J1229">
        <v>271.95</v>
      </c>
      <c r="K1229">
        <v>59.19</v>
      </c>
      <c r="L1229">
        <v>11.25</v>
      </c>
      <c r="M1229">
        <v>8</v>
      </c>
      <c r="N1229">
        <v>71.5</v>
      </c>
      <c r="O1229">
        <v>33774.23</v>
      </c>
      <c r="P1229">
        <v>134.52</v>
      </c>
      <c r="Q1229">
        <v>453.23</v>
      </c>
      <c r="R1229">
        <v>37.09</v>
      </c>
      <c r="S1229">
        <v>28.65</v>
      </c>
      <c r="T1229">
        <v>3501.28</v>
      </c>
      <c r="U1229">
        <v>0.77</v>
      </c>
      <c r="V1229">
        <v>0.91</v>
      </c>
      <c r="W1229">
        <v>0.1</v>
      </c>
      <c r="X1229">
        <v>0.21</v>
      </c>
      <c r="Y1229">
        <v>1</v>
      </c>
      <c r="Z1229">
        <v>10</v>
      </c>
    </row>
    <row r="1230" spans="1:26">
      <c r="A1230">
        <v>42</v>
      </c>
      <c r="B1230">
        <v>130</v>
      </c>
      <c r="C1230" t="s">
        <v>26</v>
      </c>
      <c r="D1230">
        <v>8.176399999999999</v>
      </c>
      <c r="E1230">
        <v>12.23</v>
      </c>
      <c r="F1230">
        <v>8.94</v>
      </c>
      <c r="G1230">
        <v>53.62</v>
      </c>
      <c r="H1230">
        <v>0.75</v>
      </c>
      <c r="I1230">
        <v>10</v>
      </c>
      <c r="J1230">
        <v>272.43</v>
      </c>
      <c r="K1230">
        <v>59.19</v>
      </c>
      <c r="L1230">
        <v>11.5</v>
      </c>
      <c r="M1230">
        <v>8</v>
      </c>
      <c r="N1230">
        <v>71.73</v>
      </c>
      <c r="O1230">
        <v>33833.57</v>
      </c>
      <c r="P1230">
        <v>134.05</v>
      </c>
      <c r="Q1230">
        <v>453.17</v>
      </c>
      <c r="R1230">
        <v>37.66</v>
      </c>
      <c r="S1230">
        <v>28.65</v>
      </c>
      <c r="T1230">
        <v>3782.87</v>
      </c>
      <c r="U1230">
        <v>0.76</v>
      </c>
      <c r="V1230">
        <v>0.91</v>
      </c>
      <c r="W1230">
        <v>0.09</v>
      </c>
      <c r="X1230">
        <v>0.22</v>
      </c>
      <c r="Y1230">
        <v>1</v>
      </c>
      <c r="Z1230">
        <v>10</v>
      </c>
    </row>
    <row r="1231" spans="1:26">
      <c r="A1231">
        <v>43</v>
      </c>
      <c r="B1231">
        <v>130</v>
      </c>
      <c r="C1231" t="s">
        <v>26</v>
      </c>
      <c r="D1231">
        <v>8.1213</v>
      </c>
      <c r="E1231">
        <v>12.31</v>
      </c>
      <c r="F1231">
        <v>9.02</v>
      </c>
      <c r="G1231">
        <v>54.12</v>
      </c>
      <c r="H1231">
        <v>0.77</v>
      </c>
      <c r="I1231">
        <v>10</v>
      </c>
      <c r="J1231">
        <v>272.91</v>
      </c>
      <c r="K1231">
        <v>59.19</v>
      </c>
      <c r="L1231">
        <v>11.75</v>
      </c>
      <c r="M1231">
        <v>8</v>
      </c>
      <c r="N1231">
        <v>71.95999999999999</v>
      </c>
      <c r="O1231">
        <v>33892.87</v>
      </c>
      <c r="P1231">
        <v>134.92</v>
      </c>
      <c r="Q1231">
        <v>453.17</v>
      </c>
      <c r="R1231">
        <v>40.62</v>
      </c>
      <c r="S1231">
        <v>28.65</v>
      </c>
      <c r="T1231">
        <v>5263.19</v>
      </c>
      <c r="U1231">
        <v>0.71</v>
      </c>
      <c r="V1231">
        <v>0.9</v>
      </c>
      <c r="W1231">
        <v>0.09</v>
      </c>
      <c r="X1231">
        <v>0.3</v>
      </c>
      <c r="Y1231">
        <v>1</v>
      </c>
      <c r="Z1231">
        <v>10</v>
      </c>
    </row>
    <row r="1232" spans="1:26">
      <c r="A1232">
        <v>44</v>
      </c>
      <c r="B1232">
        <v>130</v>
      </c>
      <c r="C1232" t="s">
        <v>26</v>
      </c>
      <c r="D1232">
        <v>8.202500000000001</v>
      </c>
      <c r="E1232">
        <v>12.19</v>
      </c>
      <c r="F1232">
        <v>8.949999999999999</v>
      </c>
      <c r="G1232">
        <v>59.64</v>
      </c>
      <c r="H1232">
        <v>0.78</v>
      </c>
      <c r="I1232">
        <v>9</v>
      </c>
      <c r="J1232">
        <v>273.39</v>
      </c>
      <c r="K1232">
        <v>59.19</v>
      </c>
      <c r="L1232">
        <v>12</v>
      </c>
      <c r="M1232">
        <v>7</v>
      </c>
      <c r="N1232">
        <v>72.2</v>
      </c>
      <c r="O1232">
        <v>33952.26</v>
      </c>
      <c r="P1232">
        <v>133.41</v>
      </c>
      <c r="Q1232">
        <v>453.18</v>
      </c>
      <c r="R1232">
        <v>37.96</v>
      </c>
      <c r="S1232">
        <v>28.65</v>
      </c>
      <c r="T1232">
        <v>3941.72</v>
      </c>
      <c r="U1232">
        <v>0.75</v>
      </c>
      <c r="V1232">
        <v>0.91</v>
      </c>
      <c r="W1232">
        <v>0.1</v>
      </c>
      <c r="X1232">
        <v>0.23</v>
      </c>
      <c r="Y1232">
        <v>1</v>
      </c>
      <c r="Z1232">
        <v>10</v>
      </c>
    </row>
    <row r="1233" spans="1:26">
      <c r="A1233">
        <v>45</v>
      </c>
      <c r="B1233">
        <v>130</v>
      </c>
      <c r="C1233" t="s">
        <v>26</v>
      </c>
      <c r="D1233">
        <v>8.195600000000001</v>
      </c>
      <c r="E1233">
        <v>12.2</v>
      </c>
      <c r="F1233">
        <v>8.960000000000001</v>
      </c>
      <c r="G1233">
        <v>59.71</v>
      </c>
      <c r="H1233">
        <v>0.8</v>
      </c>
      <c r="I1233">
        <v>9</v>
      </c>
      <c r="J1233">
        <v>273.87</v>
      </c>
      <c r="K1233">
        <v>59.19</v>
      </c>
      <c r="L1233">
        <v>12.25</v>
      </c>
      <c r="M1233">
        <v>7</v>
      </c>
      <c r="N1233">
        <v>72.43000000000001</v>
      </c>
      <c r="O1233">
        <v>34011.74</v>
      </c>
      <c r="P1233">
        <v>133.34</v>
      </c>
      <c r="Q1233">
        <v>453.17</v>
      </c>
      <c r="R1233">
        <v>38.41</v>
      </c>
      <c r="S1233">
        <v>28.65</v>
      </c>
      <c r="T1233">
        <v>4163.79</v>
      </c>
      <c r="U1233">
        <v>0.75</v>
      </c>
      <c r="V1233">
        <v>0.91</v>
      </c>
      <c r="W1233">
        <v>0.09</v>
      </c>
      <c r="X1233">
        <v>0.24</v>
      </c>
      <c r="Y1233">
        <v>1</v>
      </c>
      <c r="Z1233">
        <v>10</v>
      </c>
    </row>
    <row r="1234" spans="1:26">
      <c r="A1234">
        <v>46</v>
      </c>
      <c r="B1234">
        <v>130</v>
      </c>
      <c r="C1234" t="s">
        <v>26</v>
      </c>
      <c r="D1234">
        <v>8.2003</v>
      </c>
      <c r="E1234">
        <v>12.19</v>
      </c>
      <c r="F1234">
        <v>8.949999999999999</v>
      </c>
      <c r="G1234">
        <v>59.66</v>
      </c>
      <c r="H1234">
        <v>0.8100000000000001</v>
      </c>
      <c r="I1234">
        <v>9</v>
      </c>
      <c r="J1234">
        <v>274.35</v>
      </c>
      <c r="K1234">
        <v>59.19</v>
      </c>
      <c r="L1234">
        <v>12.5</v>
      </c>
      <c r="M1234">
        <v>7</v>
      </c>
      <c r="N1234">
        <v>72.66</v>
      </c>
      <c r="O1234">
        <v>34071.31</v>
      </c>
      <c r="P1234">
        <v>133.41</v>
      </c>
      <c r="Q1234">
        <v>453.18</v>
      </c>
      <c r="R1234">
        <v>38.05</v>
      </c>
      <c r="S1234">
        <v>28.65</v>
      </c>
      <c r="T1234">
        <v>3985.9</v>
      </c>
      <c r="U1234">
        <v>0.75</v>
      </c>
      <c r="V1234">
        <v>0.91</v>
      </c>
      <c r="W1234">
        <v>0.1</v>
      </c>
      <c r="X1234">
        <v>0.23</v>
      </c>
      <c r="Y1234">
        <v>1</v>
      </c>
      <c r="Z1234">
        <v>10</v>
      </c>
    </row>
    <row r="1235" spans="1:26">
      <c r="A1235">
        <v>47</v>
      </c>
      <c r="B1235">
        <v>130</v>
      </c>
      <c r="C1235" t="s">
        <v>26</v>
      </c>
      <c r="D1235">
        <v>8.1937</v>
      </c>
      <c r="E1235">
        <v>12.2</v>
      </c>
      <c r="F1235">
        <v>8.960000000000001</v>
      </c>
      <c r="G1235">
        <v>59.73</v>
      </c>
      <c r="H1235">
        <v>0.83</v>
      </c>
      <c r="I1235">
        <v>9</v>
      </c>
      <c r="J1235">
        <v>274.84</v>
      </c>
      <c r="K1235">
        <v>59.19</v>
      </c>
      <c r="L1235">
        <v>12.75</v>
      </c>
      <c r="M1235">
        <v>7</v>
      </c>
      <c r="N1235">
        <v>72.89</v>
      </c>
      <c r="O1235">
        <v>34130.98</v>
      </c>
      <c r="P1235">
        <v>133.49</v>
      </c>
      <c r="Q1235">
        <v>453.18</v>
      </c>
      <c r="R1235">
        <v>38.39</v>
      </c>
      <c r="S1235">
        <v>28.65</v>
      </c>
      <c r="T1235">
        <v>4155.63</v>
      </c>
      <c r="U1235">
        <v>0.75</v>
      </c>
      <c r="V1235">
        <v>0.91</v>
      </c>
      <c r="W1235">
        <v>0.1</v>
      </c>
      <c r="X1235">
        <v>0.24</v>
      </c>
      <c r="Y1235">
        <v>1</v>
      </c>
      <c r="Z1235">
        <v>10</v>
      </c>
    </row>
    <row r="1236" spans="1:26">
      <c r="A1236">
        <v>48</v>
      </c>
      <c r="B1236">
        <v>130</v>
      </c>
      <c r="C1236" t="s">
        <v>26</v>
      </c>
      <c r="D1236">
        <v>8.1995</v>
      </c>
      <c r="E1236">
        <v>12.2</v>
      </c>
      <c r="F1236">
        <v>8.949999999999999</v>
      </c>
      <c r="G1236">
        <v>59.67</v>
      </c>
      <c r="H1236">
        <v>0.84</v>
      </c>
      <c r="I1236">
        <v>9</v>
      </c>
      <c r="J1236">
        <v>275.32</v>
      </c>
      <c r="K1236">
        <v>59.19</v>
      </c>
      <c r="L1236">
        <v>13</v>
      </c>
      <c r="M1236">
        <v>7</v>
      </c>
      <c r="N1236">
        <v>73.13</v>
      </c>
      <c r="O1236">
        <v>34190.73</v>
      </c>
      <c r="P1236">
        <v>132.88</v>
      </c>
      <c r="Q1236">
        <v>453.22</v>
      </c>
      <c r="R1236">
        <v>38.18</v>
      </c>
      <c r="S1236">
        <v>28.65</v>
      </c>
      <c r="T1236">
        <v>4051.15</v>
      </c>
      <c r="U1236">
        <v>0.75</v>
      </c>
      <c r="V1236">
        <v>0.91</v>
      </c>
      <c r="W1236">
        <v>0.09</v>
      </c>
      <c r="X1236">
        <v>0.23</v>
      </c>
      <c r="Y1236">
        <v>1</v>
      </c>
      <c r="Z1236">
        <v>10</v>
      </c>
    </row>
    <row r="1237" spans="1:26">
      <c r="A1237">
        <v>49</v>
      </c>
      <c r="B1237">
        <v>130</v>
      </c>
      <c r="C1237" t="s">
        <v>26</v>
      </c>
      <c r="D1237">
        <v>8.1958</v>
      </c>
      <c r="E1237">
        <v>12.2</v>
      </c>
      <c r="F1237">
        <v>8.960000000000001</v>
      </c>
      <c r="G1237">
        <v>59.71</v>
      </c>
      <c r="H1237">
        <v>0.86</v>
      </c>
      <c r="I1237">
        <v>9</v>
      </c>
      <c r="J1237">
        <v>275.81</v>
      </c>
      <c r="K1237">
        <v>59.19</v>
      </c>
      <c r="L1237">
        <v>13.25</v>
      </c>
      <c r="M1237">
        <v>7</v>
      </c>
      <c r="N1237">
        <v>73.36</v>
      </c>
      <c r="O1237">
        <v>34250.57</v>
      </c>
      <c r="P1237">
        <v>132.71</v>
      </c>
      <c r="Q1237">
        <v>453.18</v>
      </c>
      <c r="R1237">
        <v>38.29</v>
      </c>
      <c r="S1237">
        <v>28.65</v>
      </c>
      <c r="T1237">
        <v>4106.25</v>
      </c>
      <c r="U1237">
        <v>0.75</v>
      </c>
      <c r="V1237">
        <v>0.91</v>
      </c>
      <c r="W1237">
        <v>0.1</v>
      </c>
      <c r="X1237">
        <v>0.24</v>
      </c>
      <c r="Y1237">
        <v>1</v>
      </c>
      <c r="Z1237">
        <v>10</v>
      </c>
    </row>
    <row r="1238" spans="1:26">
      <c r="A1238">
        <v>50</v>
      </c>
      <c r="B1238">
        <v>130</v>
      </c>
      <c r="C1238" t="s">
        <v>26</v>
      </c>
      <c r="D1238">
        <v>8.257099999999999</v>
      </c>
      <c r="E1238">
        <v>12.11</v>
      </c>
      <c r="F1238">
        <v>8.91</v>
      </c>
      <c r="G1238">
        <v>66.86</v>
      </c>
      <c r="H1238">
        <v>0.87</v>
      </c>
      <c r="I1238">
        <v>8</v>
      </c>
      <c r="J1238">
        <v>276.29</v>
      </c>
      <c r="K1238">
        <v>59.19</v>
      </c>
      <c r="L1238">
        <v>13.5</v>
      </c>
      <c r="M1238">
        <v>6</v>
      </c>
      <c r="N1238">
        <v>73.59999999999999</v>
      </c>
      <c r="O1238">
        <v>34310.51</v>
      </c>
      <c r="P1238">
        <v>131.29</v>
      </c>
      <c r="Q1238">
        <v>453.17</v>
      </c>
      <c r="R1238">
        <v>36.92</v>
      </c>
      <c r="S1238">
        <v>28.65</v>
      </c>
      <c r="T1238">
        <v>3423.78</v>
      </c>
      <c r="U1238">
        <v>0.78</v>
      </c>
      <c r="V1238">
        <v>0.91</v>
      </c>
      <c r="W1238">
        <v>0.09</v>
      </c>
      <c r="X1238">
        <v>0.19</v>
      </c>
      <c r="Y1238">
        <v>1</v>
      </c>
      <c r="Z1238">
        <v>10</v>
      </c>
    </row>
    <row r="1239" spans="1:26">
      <c r="A1239">
        <v>51</v>
      </c>
      <c r="B1239">
        <v>130</v>
      </c>
      <c r="C1239" t="s">
        <v>26</v>
      </c>
      <c r="D1239">
        <v>8.2578</v>
      </c>
      <c r="E1239">
        <v>12.11</v>
      </c>
      <c r="F1239">
        <v>8.91</v>
      </c>
      <c r="G1239">
        <v>66.84999999999999</v>
      </c>
      <c r="H1239">
        <v>0.88</v>
      </c>
      <c r="I1239">
        <v>8</v>
      </c>
      <c r="J1239">
        <v>276.78</v>
      </c>
      <c r="K1239">
        <v>59.19</v>
      </c>
      <c r="L1239">
        <v>13.75</v>
      </c>
      <c r="M1239">
        <v>6</v>
      </c>
      <c r="N1239">
        <v>73.84</v>
      </c>
      <c r="O1239">
        <v>34370.54</v>
      </c>
      <c r="P1239">
        <v>131.31</v>
      </c>
      <c r="Q1239">
        <v>453.17</v>
      </c>
      <c r="R1239">
        <v>36.96</v>
      </c>
      <c r="S1239">
        <v>28.65</v>
      </c>
      <c r="T1239">
        <v>3446.69</v>
      </c>
      <c r="U1239">
        <v>0.78</v>
      </c>
      <c r="V1239">
        <v>0.91</v>
      </c>
      <c r="W1239">
        <v>0.09</v>
      </c>
      <c r="X1239">
        <v>0.19</v>
      </c>
      <c r="Y1239">
        <v>1</v>
      </c>
      <c r="Z1239">
        <v>10</v>
      </c>
    </row>
    <row r="1240" spans="1:26">
      <c r="A1240">
        <v>52</v>
      </c>
      <c r="B1240">
        <v>130</v>
      </c>
      <c r="C1240" t="s">
        <v>26</v>
      </c>
      <c r="D1240">
        <v>8.257400000000001</v>
      </c>
      <c r="E1240">
        <v>12.11</v>
      </c>
      <c r="F1240">
        <v>8.91</v>
      </c>
      <c r="G1240">
        <v>66.86</v>
      </c>
      <c r="H1240">
        <v>0.9</v>
      </c>
      <c r="I1240">
        <v>8</v>
      </c>
      <c r="J1240">
        <v>277.27</v>
      </c>
      <c r="K1240">
        <v>59.19</v>
      </c>
      <c r="L1240">
        <v>14</v>
      </c>
      <c r="M1240">
        <v>6</v>
      </c>
      <c r="N1240">
        <v>74.06999999999999</v>
      </c>
      <c r="O1240">
        <v>34430.66</v>
      </c>
      <c r="P1240">
        <v>130.74</v>
      </c>
      <c r="Q1240">
        <v>453.17</v>
      </c>
      <c r="R1240">
        <v>36.9</v>
      </c>
      <c r="S1240">
        <v>28.65</v>
      </c>
      <c r="T1240">
        <v>3415.83</v>
      </c>
      <c r="U1240">
        <v>0.78</v>
      </c>
      <c r="V1240">
        <v>0.91</v>
      </c>
      <c r="W1240">
        <v>0.09</v>
      </c>
      <c r="X1240">
        <v>0.19</v>
      </c>
      <c r="Y1240">
        <v>1</v>
      </c>
      <c r="Z1240">
        <v>10</v>
      </c>
    </row>
    <row r="1241" spans="1:26">
      <c r="A1241">
        <v>53</v>
      </c>
      <c r="B1241">
        <v>130</v>
      </c>
      <c r="C1241" t="s">
        <v>26</v>
      </c>
      <c r="D1241">
        <v>8.2597</v>
      </c>
      <c r="E1241">
        <v>12.11</v>
      </c>
      <c r="F1241">
        <v>8.91</v>
      </c>
      <c r="G1241">
        <v>66.83</v>
      </c>
      <c r="H1241">
        <v>0.91</v>
      </c>
      <c r="I1241">
        <v>8</v>
      </c>
      <c r="J1241">
        <v>277.76</v>
      </c>
      <c r="K1241">
        <v>59.19</v>
      </c>
      <c r="L1241">
        <v>14.25</v>
      </c>
      <c r="M1241">
        <v>6</v>
      </c>
      <c r="N1241">
        <v>74.31</v>
      </c>
      <c r="O1241">
        <v>34490.87</v>
      </c>
      <c r="P1241">
        <v>130.77</v>
      </c>
      <c r="Q1241">
        <v>453.17</v>
      </c>
      <c r="R1241">
        <v>36.78</v>
      </c>
      <c r="S1241">
        <v>28.65</v>
      </c>
      <c r="T1241">
        <v>3352.82</v>
      </c>
      <c r="U1241">
        <v>0.78</v>
      </c>
      <c r="V1241">
        <v>0.91</v>
      </c>
      <c r="W1241">
        <v>0.09</v>
      </c>
      <c r="X1241">
        <v>0.19</v>
      </c>
      <c r="Y1241">
        <v>1</v>
      </c>
      <c r="Z1241">
        <v>10</v>
      </c>
    </row>
    <row r="1242" spans="1:26">
      <c r="A1242">
        <v>54</v>
      </c>
      <c r="B1242">
        <v>130</v>
      </c>
      <c r="C1242" t="s">
        <v>26</v>
      </c>
      <c r="D1242">
        <v>8.2818</v>
      </c>
      <c r="E1242">
        <v>12.07</v>
      </c>
      <c r="F1242">
        <v>8.880000000000001</v>
      </c>
      <c r="G1242">
        <v>66.59</v>
      </c>
      <c r="H1242">
        <v>0.93</v>
      </c>
      <c r="I1242">
        <v>8</v>
      </c>
      <c r="J1242">
        <v>278.25</v>
      </c>
      <c r="K1242">
        <v>59.19</v>
      </c>
      <c r="L1242">
        <v>14.5</v>
      </c>
      <c r="M1242">
        <v>6</v>
      </c>
      <c r="N1242">
        <v>74.55</v>
      </c>
      <c r="O1242">
        <v>34551.18</v>
      </c>
      <c r="P1242">
        <v>129.7</v>
      </c>
      <c r="Q1242">
        <v>453.17</v>
      </c>
      <c r="R1242">
        <v>35.55</v>
      </c>
      <c r="S1242">
        <v>28.65</v>
      </c>
      <c r="T1242">
        <v>2741.94</v>
      </c>
      <c r="U1242">
        <v>0.8100000000000001</v>
      </c>
      <c r="V1242">
        <v>0.92</v>
      </c>
      <c r="W1242">
        <v>0.1</v>
      </c>
      <c r="X1242">
        <v>0.16</v>
      </c>
      <c r="Y1242">
        <v>1</v>
      </c>
      <c r="Z1242">
        <v>10</v>
      </c>
    </row>
    <row r="1243" spans="1:26">
      <c r="A1243">
        <v>55</v>
      </c>
      <c r="B1243">
        <v>130</v>
      </c>
      <c r="C1243" t="s">
        <v>26</v>
      </c>
      <c r="D1243">
        <v>8.282299999999999</v>
      </c>
      <c r="E1243">
        <v>12.07</v>
      </c>
      <c r="F1243">
        <v>8.880000000000001</v>
      </c>
      <c r="G1243">
        <v>66.58</v>
      </c>
      <c r="H1243">
        <v>0.9399999999999999</v>
      </c>
      <c r="I1243">
        <v>8</v>
      </c>
      <c r="J1243">
        <v>278.74</v>
      </c>
      <c r="K1243">
        <v>59.19</v>
      </c>
      <c r="L1243">
        <v>14.75</v>
      </c>
      <c r="M1243">
        <v>6</v>
      </c>
      <c r="N1243">
        <v>74.79000000000001</v>
      </c>
      <c r="O1243">
        <v>34611.59</v>
      </c>
      <c r="P1243">
        <v>129.45</v>
      </c>
      <c r="Q1243">
        <v>453.17</v>
      </c>
      <c r="R1243">
        <v>35.76</v>
      </c>
      <c r="S1243">
        <v>28.65</v>
      </c>
      <c r="T1243">
        <v>2847.01</v>
      </c>
      <c r="U1243">
        <v>0.8</v>
      </c>
      <c r="V1243">
        <v>0.92</v>
      </c>
      <c r="W1243">
        <v>0.09</v>
      </c>
      <c r="X1243">
        <v>0.16</v>
      </c>
      <c r="Y1243">
        <v>1</v>
      </c>
      <c r="Z1243">
        <v>10</v>
      </c>
    </row>
    <row r="1244" spans="1:26">
      <c r="A1244">
        <v>56</v>
      </c>
      <c r="B1244">
        <v>130</v>
      </c>
      <c r="C1244" t="s">
        <v>26</v>
      </c>
      <c r="D1244">
        <v>8.246700000000001</v>
      </c>
      <c r="E1244">
        <v>12.13</v>
      </c>
      <c r="F1244">
        <v>8.93</v>
      </c>
      <c r="G1244">
        <v>66.97</v>
      </c>
      <c r="H1244">
        <v>0.96</v>
      </c>
      <c r="I1244">
        <v>8</v>
      </c>
      <c r="J1244">
        <v>279.23</v>
      </c>
      <c r="K1244">
        <v>59.19</v>
      </c>
      <c r="L1244">
        <v>15</v>
      </c>
      <c r="M1244">
        <v>6</v>
      </c>
      <c r="N1244">
        <v>75.03</v>
      </c>
      <c r="O1244">
        <v>34672.08</v>
      </c>
      <c r="P1244">
        <v>129.85</v>
      </c>
      <c r="Q1244">
        <v>453.2</v>
      </c>
      <c r="R1244">
        <v>37.59</v>
      </c>
      <c r="S1244">
        <v>28.65</v>
      </c>
      <c r="T1244">
        <v>3758.48</v>
      </c>
      <c r="U1244">
        <v>0.76</v>
      </c>
      <c r="V1244">
        <v>0.91</v>
      </c>
      <c r="W1244">
        <v>0.09</v>
      </c>
      <c r="X1244">
        <v>0.21</v>
      </c>
      <c r="Y1244">
        <v>1</v>
      </c>
      <c r="Z1244">
        <v>10</v>
      </c>
    </row>
    <row r="1245" spans="1:26">
      <c r="A1245">
        <v>57</v>
      </c>
      <c r="B1245">
        <v>130</v>
      </c>
      <c r="C1245" t="s">
        <v>26</v>
      </c>
      <c r="D1245">
        <v>8.241899999999999</v>
      </c>
      <c r="E1245">
        <v>12.13</v>
      </c>
      <c r="F1245">
        <v>8.94</v>
      </c>
      <c r="G1245">
        <v>67.03</v>
      </c>
      <c r="H1245">
        <v>0.97</v>
      </c>
      <c r="I1245">
        <v>8</v>
      </c>
      <c r="J1245">
        <v>279.72</v>
      </c>
      <c r="K1245">
        <v>59.19</v>
      </c>
      <c r="L1245">
        <v>15.25</v>
      </c>
      <c r="M1245">
        <v>6</v>
      </c>
      <c r="N1245">
        <v>75.27</v>
      </c>
      <c r="O1245">
        <v>34732.68</v>
      </c>
      <c r="P1245">
        <v>129.76</v>
      </c>
      <c r="Q1245">
        <v>453.18</v>
      </c>
      <c r="R1245">
        <v>37.76</v>
      </c>
      <c r="S1245">
        <v>28.65</v>
      </c>
      <c r="T1245">
        <v>3843.24</v>
      </c>
      <c r="U1245">
        <v>0.76</v>
      </c>
      <c r="V1245">
        <v>0.91</v>
      </c>
      <c r="W1245">
        <v>0.09</v>
      </c>
      <c r="X1245">
        <v>0.22</v>
      </c>
      <c r="Y1245">
        <v>1</v>
      </c>
      <c r="Z1245">
        <v>10</v>
      </c>
    </row>
    <row r="1246" spans="1:26">
      <c r="A1246">
        <v>58</v>
      </c>
      <c r="B1246">
        <v>130</v>
      </c>
      <c r="C1246" t="s">
        <v>26</v>
      </c>
      <c r="D1246">
        <v>8.3066</v>
      </c>
      <c r="E1246">
        <v>12.04</v>
      </c>
      <c r="F1246">
        <v>8.890000000000001</v>
      </c>
      <c r="G1246">
        <v>76.20999999999999</v>
      </c>
      <c r="H1246">
        <v>0.98</v>
      </c>
      <c r="I1246">
        <v>7</v>
      </c>
      <c r="J1246">
        <v>280.21</v>
      </c>
      <c r="K1246">
        <v>59.19</v>
      </c>
      <c r="L1246">
        <v>15.5</v>
      </c>
      <c r="M1246">
        <v>5</v>
      </c>
      <c r="N1246">
        <v>75.52</v>
      </c>
      <c r="O1246">
        <v>34793.36</v>
      </c>
      <c r="P1246">
        <v>128.79</v>
      </c>
      <c r="Q1246">
        <v>453.17</v>
      </c>
      <c r="R1246">
        <v>36.22</v>
      </c>
      <c r="S1246">
        <v>28.65</v>
      </c>
      <c r="T1246">
        <v>3078.35</v>
      </c>
      <c r="U1246">
        <v>0.79</v>
      </c>
      <c r="V1246">
        <v>0.91</v>
      </c>
      <c r="W1246">
        <v>0.09</v>
      </c>
      <c r="X1246">
        <v>0.17</v>
      </c>
      <c r="Y1246">
        <v>1</v>
      </c>
      <c r="Z1246">
        <v>10</v>
      </c>
    </row>
    <row r="1247" spans="1:26">
      <c r="A1247">
        <v>59</v>
      </c>
      <c r="B1247">
        <v>130</v>
      </c>
      <c r="C1247" t="s">
        <v>26</v>
      </c>
      <c r="D1247">
        <v>8.3058</v>
      </c>
      <c r="E1247">
        <v>12.04</v>
      </c>
      <c r="F1247">
        <v>8.890000000000001</v>
      </c>
      <c r="G1247">
        <v>76.22</v>
      </c>
      <c r="H1247">
        <v>1</v>
      </c>
      <c r="I1247">
        <v>7</v>
      </c>
      <c r="J1247">
        <v>280.7</v>
      </c>
      <c r="K1247">
        <v>59.19</v>
      </c>
      <c r="L1247">
        <v>15.75</v>
      </c>
      <c r="M1247">
        <v>5</v>
      </c>
      <c r="N1247">
        <v>75.76000000000001</v>
      </c>
      <c r="O1247">
        <v>34854.15</v>
      </c>
      <c r="P1247">
        <v>128.74</v>
      </c>
      <c r="Q1247">
        <v>453.17</v>
      </c>
      <c r="R1247">
        <v>36.22</v>
      </c>
      <c r="S1247">
        <v>28.65</v>
      </c>
      <c r="T1247">
        <v>3082.3</v>
      </c>
      <c r="U1247">
        <v>0.79</v>
      </c>
      <c r="V1247">
        <v>0.91</v>
      </c>
      <c r="W1247">
        <v>0.09</v>
      </c>
      <c r="X1247">
        <v>0.17</v>
      </c>
      <c r="Y1247">
        <v>1</v>
      </c>
      <c r="Z1247">
        <v>10</v>
      </c>
    </row>
    <row r="1248" spans="1:26">
      <c r="A1248">
        <v>60</v>
      </c>
      <c r="B1248">
        <v>130</v>
      </c>
      <c r="C1248" t="s">
        <v>26</v>
      </c>
      <c r="D1248">
        <v>8.3072</v>
      </c>
      <c r="E1248">
        <v>12.04</v>
      </c>
      <c r="F1248">
        <v>8.890000000000001</v>
      </c>
      <c r="G1248">
        <v>76.2</v>
      </c>
      <c r="H1248">
        <v>1.01</v>
      </c>
      <c r="I1248">
        <v>7</v>
      </c>
      <c r="J1248">
        <v>281.2</v>
      </c>
      <c r="K1248">
        <v>59.19</v>
      </c>
      <c r="L1248">
        <v>16</v>
      </c>
      <c r="M1248">
        <v>5</v>
      </c>
      <c r="N1248">
        <v>76</v>
      </c>
      <c r="O1248">
        <v>34915.03</v>
      </c>
      <c r="P1248">
        <v>128.87</v>
      </c>
      <c r="Q1248">
        <v>453.17</v>
      </c>
      <c r="R1248">
        <v>36.15</v>
      </c>
      <c r="S1248">
        <v>28.65</v>
      </c>
      <c r="T1248">
        <v>3044.65</v>
      </c>
      <c r="U1248">
        <v>0.79</v>
      </c>
      <c r="V1248">
        <v>0.91</v>
      </c>
      <c r="W1248">
        <v>0.09</v>
      </c>
      <c r="X1248">
        <v>0.17</v>
      </c>
      <c r="Y1248">
        <v>1</v>
      </c>
      <c r="Z1248">
        <v>10</v>
      </c>
    </row>
    <row r="1249" spans="1:26">
      <c r="A1249">
        <v>61</v>
      </c>
      <c r="B1249">
        <v>130</v>
      </c>
      <c r="C1249" t="s">
        <v>26</v>
      </c>
      <c r="D1249">
        <v>8.302</v>
      </c>
      <c r="E1249">
        <v>12.05</v>
      </c>
      <c r="F1249">
        <v>8.9</v>
      </c>
      <c r="G1249">
        <v>76.27</v>
      </c>
      <c r="H1249">
        <v>1.03</v>
      </c>
      <c r="I1249">
        <v>7</v>
      </c>
      <c r="J1249">
        <v>281.69</v>
      </c>
      <c r="K1249">
        <v>59.19</v>
      </c>
      <c r="L1249">
        <v>16.25</v>
      </c>
      <c r="M1249">
        <v>5</v>
      </c>
      <c r="N1249">
        <v>76.25</v>
      </c>
      <c r="O1249">
        <v>34976</v>
      </c>
      <c r="P1249">
        <v>128.65</v>
      </c>
      <c r="Q1249">
        <v>453.18</v>
      </c>
      <c r="R1249">
        <v>36.46</v>
      </c>
      <c r="S1249">
        <v>28.65</v>
      </c>
      <c r="T1249">
        <v>3199.36</v>
      </c>
      <c r="U1249">
        <v>0.79</v>
      </c>
      <c r="V1249">
        <v>0.91</v>
      </c>
      <c r="W1249">
        <v>0.09</v>
      </c>
      <c r="X1249">
        <v>0.18</v>
      </c>
      <c r="Y1249">
        <v>1</v>
      </c>
      <c r="Z1249">
        <v>10</v>
      </c>
    </row>
    <row r="1250" spans="1:26">
      <c r="A1250">
        <v>62</v>
      </c>
      <c r="B1250">
        <v>130</v>
      </c>
      <c r="C1250" t="s">
        <v>26</v>
      </c>
      <c r="D1250">
        <v>8.309699999999999</v>
      </c>
      <c r="E1250">
        <v>12.03</v>
      </c>
      <c r="F1250">
        <v>8.890000000000001</v>
      </c>
      <c r="G1250">
        <v>76.17</v>
      </c>
      <c r="H1250">
        <v>1.04</v>
      </c>
      <c r="I1250">
        <v>7</v>
      </c>
      <c r="J1250">
        <v>282.19</v>
      </c>
      <c r="K1250">
        <v>59.19</v>
      </c>
      <c r="L1250">
        <v>16.5</v>
      </c>
      <c r="M1250">
        <v>5</v>
      </c>
      <c r="N1250">
        <v>76.48999999999999</v>
      </c>
      <c r="O1250">
        <v>35037.08</v>
      </c>
      <c r="P1250">
        <v>128.01</v>
      </c>
      <c r="Q1250">
        <v>453.17</v>
      </c>
      <c r="R1250">
        <v>35.97</v>
      </c>
      <c r="S1250">
        <v>28.65</v>
      </c>
      <c r="T1250">
        <v>2953.5</v>
      </c>
      <c r="U1250">
        <v>0.8</v>
      </c>
      <c r="V1250">
        <v>0.91</v>
      </c>
      <c r="W1250">
        <v>0.09</v>
      </c>
      <c r="X1250">
        <v>0.17</v>
      </c>
      <c r="Y1250">
        <v>1</v>
      </c>
      <c r="Z1250">
        <v>10</v>
      </c>
    </row>
    <row r="1251" spans="1:26">
      <c r="A1251">
        <v>63</v>
      </c>
      <c r="B1251">
        <v>130</v>
      </c>
      <c r="C1251" t="s">
        <v>26</v>
      </c>
      <c r="D1251">
        <v>8.3078</v>
      </c>
      <c r="E1251">
        <v>12.04</v>
      </c>
      <c r="F1251">
        <v>8.890000000000001</v>
      </c>
      <c r="G1251">
        <v>76.2</v>
      </c>
      <c r="H1251">
        <v>1.06</v>
      </c>
      <c r="I1251">
        <v>7</v>
      </c>
      <c r="J1251">
        <v>282.68</v>
      </c>
      <c r="K1251">
        <v>59.19</v>
      </c>
      <c r="L1251">
        <v>16.75</v>
      </c>
      <c r="M1251">
        <v>5</v>
      </c>
      <c r="N1251">
        <v>76.73999999999999</v>
      </c>
      <c r="O1251">
        <v>35098.25</v>
      </c>
      <c r="P1251">
        <v>127.95</v>
      </c>
      <c r="Q1251">
        <v>453.17</v>
      </c>
      <c r="R1251">
        <v>36.16</v>
      </c>
      <c r="S1251">
        <v>28.65</v>
      </c>
      <c r="T1251">
        <v>3049.16</v>
      </c>
      <c r="U1251">
        <v>0.79</v>
      </c>
      <c r="V1251">
        <v>0.91</v>
      </c>
      <c r="W1251">
        <v>0.09</v>
      </c>
      <c r="X1251">
        <v>0.17</v>
      </c>
      <c r="Y1251">
        <v>1</v>
      </c>
      <c r="Z1251">
        <v>10</v>
      </c>
    </row>
    <row r="1252" spans="1:26">
      <c r="A1252">
        <v>64</v>
      </c>
      <c r="B1252">
        <v>130</v>
      </c>
      <c r="C1252" t="s">
        <v>26</v>
      </c>
      <c r="D1252">
        <v>8.3033</v>
      </c>
      <c r="E1252">
        <v>12.04</v>
      </c>
      <c r="F1252">
        <v>8.9</v>
      </c>
      <c r="G1252">
        <v>76.25</v>
      </c>
      <c r="H1252">
        <v>1.07</v>
      </c>
      <c r="I1252">
        <v>7</v>
      </c>
      <c r="J1252">
        <v>283.18</v>
      </c>
      <c r="K1252">
        <v>59.19</v>
      </c>
      <c r="L1252">
        <v>17</v>
      </c>
      <c r="M1252">
        <v>5</v>
      </c>
      <c r="N1252">
        <v>76.98</v>
      </c>
      <c r="O1252">
        <v>35159.52</v>
      </c>
      <c r="P1252">
        <v>127.6</v>
      </c>
      <c r="Q1252">
        <v>453.17</v>
      </c>
      <c r="R1252">
        <v>36.33</v>
      </c>
      <c r="S1252">
        <v>28.65</v>
      </c>
      <c r="T1252">
        <v>3133.03</v>
      </c>
      <c r="U1252">
        <v>0.79</v>
      </c>
      <c r="V1252">
        <v>0.91</v>
      </c>
      <c r="W1252">
        <v>0.09</v>
      </c>
      <c r="X1252">
        <v>0.18</v>
      </c>
      <c r="Y1252">
        <v>1</v>
      </c>
      <c r="Z1252">
        <v>10</v>
      </c>
    </row>
    <row r="1253" spans="1:26">
      <c r="A1253">
        <v>65</v>
      </c>
      <c r="B1253">
        <v>130</v>
      </c>
      <c r="C1253" t="s">
        <v>26</v>
      </c>
      <c r="D1253">
        <v>8.311999999999999</v>
      </c>
      <c r="E1253">
        <v>12.03</v>
      </c>
      <c r="F1253">
        <v>8.880000000000001</v>
      </c>
      <c r="G1253">
        <v>76.15000000000001</v>
      </c>
      <c r="H1253">
        <v>1.08</v>
      </c>
      <c r="I1253">
        <v>7</v>
      </c>
      <c r="J1253">
        <v>283.68</v>
      </c>
      <c r="K1253">
        <v>59.19</v>
      </c>
      <c r="L1253">
        <v>17.25</v>
      </c>
      <c r="M1253">
        <v>5</v>
      </c>
      <c r="N1253">
        <v>77.23</v>
      </c>
      <c r="O1253">
        <v>35220.89</v>
      </c>
      <c r="P1253">
        <v>126.47</v>
      </c>
      <c r="Q1253">
        <v>453.2</v>
      </c>
      <c r="R1253">
        <v>35.88</v>
      </c>
      <c r="S1253">
        <v>28.65</v>
      </c>
      <c r="T1253">
        <v>2909.37</v>
      </c>
      <c r="U1253">
        <v>0.8</v>
      </c>
      <c r="V1253">
        <v>0.91</v>
      </c>
      <c r="W1253">
        <v>0.09</v>
      </c>
      <c r="X1253">
        <v>0.16</v>
      </c>
      <c r="Y1253">
        <v>1</v>
      </c>
      <c r="Z1253">
        <v>10</v>
      </c>
    </row>
    <row r="1254" spans="1:26">
      <c r="A1254">
        <v>66</v>
      </c>
      <c r="B1254">
        <v>130</v>
      </c>
      <c r="C1254" t="s">
        <v>26</v>
      </c>
      <c r="D1254">
        <v>8.3208</v>
      </c>
      <c r="E1254">
        <v>12.02</v>
      </c>
      <c r="F1254">
        <v>8.869999999999999</v>
      </c>
      <c r="G1254">
        <v>76.04000000000001</v>
      </c>
      <c r="H1254">
        <v>1.1</v>
      </c>
      <c r="I1254">
        <v>7</v>
      </c>
      <c r="J1254">
        <v>284.17</v>
      </c>
      <c r="K1254">
        <v>59.19</v>
      </c>
      <c r="L1254">
        <v>17.5</v>
      </c>
      <c r="M1254">
        <v>5</v>
      </c>
      <c r="N1254">
        <v>77.48</v>
      </c>
      <c r="O1254">
        <v>35282.36</v>
      </c>
      <c r="P1254">
        <v>125.49</v>
      </c>
      <c r="Q1254">
        <v>453.17</v>
      </c>
      <c r="R1254">
        <v>35.33</v>
      </c>
      <c r="S1254">
        <v>28.65</v>
      </c>
      <c r="T1254">
        <v>2635.79</v>
      </c>
      <c r="U1254">
        <v>0.8100000000000001</v>
      </c>
      <c r="V1254">
        <v>0.92</v>
      </c>
      <c r="W1254">
        <v>0.1</v>
      </c>
      <c r="X1254">
        <v>0.15</v>
      </c>
      <c r="Y1254">
        <v>1</v>
      </c>
      <c r="Z1254">
        <v>10</v>
      </c>
    </row>
    <row r="1255" spans="1:26">
      <c r="A1255">
        <v>67</v>
      </c>
      <c r="B1255">
        <v>130</v>
      </c>
      <c r="C1255" t="s">
        <v>26</v>
      </c>
      <c r="D1255">
        <v>8.387700000000001</v>
      </c>
      <c r="E1255">
        <v>11.92</v>
      </c>
      <c r="F1255">
        <v>8.82</v>
      </c>
      <c r="G1255">
        <v>88.23999999999999</v>
      </c>
      <c r="H1255">
        <v>1.11</v>
      </c>
      <c r="I1255">
        <v>6</v>
      </c>
      <c r="J1255">
        <v>284.67</v>
      </c>
      <c r="K1255">
        <v>59.19</v>
      </c>
      <c r="L1255">
        <v>17.75</v>
      </c>
      <c r="M1255">
        <v>4</v>
      </c>
      <c r="N1255">
        <v>77.73</v>
      </c>
      <c r="O1255">
        <v>35343.92</v>
      </c>
      <c r="P1255">
        <v>124.02</v>
      </c>
      <c r="Q1255">
        <v>453.27</v>
      </c>
      <c r="R1255">
        <v>33.95</v>
      </c>
      <c r="S1255">
        <v>28.65</v>
      </c>
      <c r="T1255">
        <v>1951.77</v>
      </c>
      <c r="U1255">
        <v>0.84</v>
      </c>
      <c r="V1255">
        <v>0.92</v>
      </c>
      <c r="W1255">
        <v>0.09</v>
      </c>
      <c r="X1255">
        <v>0.1</v>
      </c>
      <c r="Y1255">
        <v>1</v>
      </c>
      <c r="Z1255">
        <v>10</v>
      </c>
    </row>
    <row r="1256" spans="1:26">
      <c r="A1256">
        <v>68</v>
      </c>
      <c r="B1256">
        <v>130</v>
      </c>
      <c r="C1256" t="s">
        <v>26</v>
      </c>
      <c r="D1256">
        <v>8.3666</v>
      </c>
      <c r="E1256">
        <v>11.95</v>
      </c>
      <c r="F1256">
        <v>8.85</v>
      </c>
      <c r="G1256">
        <v>88.54000000000001</v>
      </c>
      <c r="H1256">
        <v>1.12</v>
      </c>
      <c r="I1256">
        <v>6</v>
      </c>
      <c r="J1256">
        <v>285.17</v>
      </c>
      <c r="K1256">
        <v>59.19</v>
      </c>
      <c r="L1256">
        <v>18</v>
      </c>
      <c r="M1256">
        <v>4</v>
      </c>
      <c r="N1256">
        <v>77.98</v>
      </c>
      <c r="O1256">
        <v>35405.59</v>
      </c>
      <c r="P1256">
        <v>124.44</v>
      </c>
      <c r="Q1256">
        <v>453.17</v>
      </c>
      <c r="R1256">
        <v>35.02</v>
      </c>
      <c r="S1256">
        <v>28.65</v>
      </c>
      <c r="T1256">
        <v>2483.35</v>
      </c>
      <c r="U1256">
        <v>0.82</v>
      </c>
      <c r="V1256">
        <v>0.92</v>
      </c>
      <c r="W1256">
        <v>0.09</v>
      </c>
      <c r="X1256">
        <v>0.13</v>
      </c>
      <c r="Y1256">
        <v>1</v>
      </c>
      <c r="Z1256">
        <v>10</v>
      </c>
    </row>
    <row r="1257" spans="1:26">
      <c r="A1257">
        <v>69</v>
      </c>
      <c r="B1257">
        <v>130</v>
      </c>
      <c r="C1257" t="s">
        <v>26</v>
      </c>
      <c r="D1257">
        <v>8.3558</v>
      </c>
      <c r="E1257">
        <v>11.97</v>
      </c>
      <c r="F1257">
        <v>8.869999999999999</v>
      </c>
      <c r="G1257">
        <v>88.69</v>
      </c>
      <c r="H1257">
        <v>1.14</v>
      </c>
      <c r="I1257">
        <v>6</v>
      </c>
      <c r="J1257">
        <v>285.67</v>
      </c>
      <c r="K1257">
        <v>59.19</v>
      </c>
      <c r="L1257">
        <v>18.25</v>
      </c>
      <c r="M1257">
        <v>4</v>
      </c>
      <c r="N1257">
        <v>78.23</v>
      </c>
      <c r="O1257">
        <v>35467.36</v>
      </c>
      <c r="P1257">
        <v>124.59</v>
      </c>
      <c r="Q1257">
        <v>453.17</v>
      </c>
      <c r="R1257">
        <v>35.5</v>
      </c>
      <c r="S1257">
        <v>28.65</v>
      </c>
      <c r="T1257">
        <v>2726.58</v>
      </c>
      <c r="U1257">
        <v>0.8100000000000001</v>
      </c>
      <c r="V1257">
        <v>0.92</v>
      </c>
      <c r="W1257">
        <v>0.09</v>
      </c>
      <c r="X1257">
        <v>0.15</v>
      </c>
      <c r="Y1257">
        <v>1</v>
      </c>
      <c r="Z1257">
        <v>10</v>
      </c>
    </row>
    <row r="1258" spans="1:26">
      <c r="A1258">
        <v>70</v>
      </c>
      <c r="B1258">
        <v>130</v>
      </c>
      <c r="C1258" t="s">
        <v>26</v>
      </c>
      <c r="D1258">
        <v>8.366099999999999</v>
      </c>
      <c r="E1258">
        <v>11.95</v>
      </c>
      <c r="F1258">
        <v>8.85</v>
      </c>
      <c r="G1258">
        <v>88.55</v>
      </c>
      <c r="H1258">
        <v>1.15</v>
      </c>
      <c r="I1258">
        <v>6</v>
      </c>
      <c r="J1258">
        <v>286.18</v>
      </c>
      <c r="K1258">
        <v>59.19</v>
      </c>
      <c r="L1258">
        <v>18.5</v>
      </c>
      <c r="M1258">
        <v>4</v>
      </c>
      <c r="N1258">
        <v>78.48</v>
      </c>
      <c r="O1258">
        <v>35529.23</v>
      </c>
      <c r="P1258">
        <v>124.53</v>
      </c>
      <c r="Q1258">
        <v>453.17</v>
      </c>
      <c r="R1258">
        <v>34.98</v>
      </c>
      <c r="S1258">
        <v>28.65</v>
      </c>
      <c r="T1258">
        <v>2467.18</v>
      </c>
      <c r="U1258">
        <v>0.82</v>
      </c>
      <c r="V1258">
        <v>0.92</v>
      </c>
      <c r="W1258">
        <v>0.09</v>
      </c>
      <c r="X1258">
        <v>0.13</v>
      </c>
      <c r="Y1258">
        <v>1</v>
      </c>
      <c r="Z1258">
        <v>10</v>
      </c>
    </row>
    <row r="1259" spans="1:26">
      <c r="A1259">
        <v>71</v>
      </c>
      <c r="B1259">
        <v>130</v>
      </c>
      <c r="C1259" t="s">
        <v>26</v>
      </c>
      <c r="D1259">
        <v>8.359999999999999</v>
      </c>
      <c r="E1259">
        <v>11.96</v>
      </c>
      <c r="F1259">
        <v>8.859999999999999</v>
      </c>
      <c r="G1259">
        <v>88.63</v>
      </c>
      <c r="H1259">
        <v>1.16</v>
      </c>
      <c r="I1259">
        <v>6</v>
      </c>
      <c r="J1259">
        <v>286.68</v>
      </c>
      <c r="K1259">
        <v>59.19</v>
      </c>
      <c r="L1259">
        <v>18.75</v>
      </c>
      <c r="M1259">
        <v>4</v>
      </c>
      <c r="N1259">
        <v>78.73999999999999</v>
      </c>
      <c r="O1259">
        <v>35591.33</v>
      </c>
      <c r="P1259">
        <v>124.15</v>
      </c>
      <c r="Q1259">
        <v>453.17</v>
      </c>
      <c r="R1259">
        <v>35.33</v>
      </c>
      <c r="S1259">
        <v>28.65</v>
      </c>
      <c r="T1259">
        <v>2637.7</v>
      </c>
      <c r="U1259">
        <v>0.8100000000000001</v>
      </c>
      <c r="V1259">
        <v>0.92</v>
      </c>
      <c r="W1259">
        <v>0.09</v>
      </c>
      <c r="X1259">
        <v>0.14</v>
      </c>
      <c r="Y1259">
        <v>1</v>
      </c>
      <c r="Z1259">
        <v>10</v>
      </c>
    </row>
    <row r="1260" spans="1:26">
      <c r="A1260">
        <v>72</v>
      </c>
      <c r="B1260">
        <v>130</v>
      </c>
      <c r="C1260" t="s">
        <v>26</v>
      </c>
      <c r="D1260">
        <v>8.3597</v>
      </c>
      <c r="E1260">
        <v>11.96</v>
      </c>
      <c r="F1260">
        <v>8.859999999999999</v>
      </c>
      <c r="G1260">
        <v>88.64</v>
      </c>
      <c r="H1260">
        <v>1.18</v>
      </c>
      <c r="I1260">
        <v>6</v>
      </c>
      <c r="J1260">
        <v>287.18</v>
      </c>
      <c r="K1260">
        <v>59.19</v>
      </c>
      <c r="L1260">
        <v>19</v>
      </c>
      <c r="M1260">
        <v>4</v>
      </c>
      <c r="N1260">
        <v>78.98999999999999</v>
      </c>
      <c r="O1260">
        <v>35653.4</v>
      </c>
      <c r="P1260">
        <v>123.96</v>
      </c>
      <c r="Q1260">
        <v>453.17</v>
      </c>
      <c r="R1260">
        <v>35.3</v>
      </c>
      <c r="S1260">
        <v>28.65</v>
      </c>
      <c r="T1260">
        <v>2626.03</v>
      </c>
      <c r="U1260">
        <v>0.8100000000000001</v>
      </c>
      <c r="V1260">
        <v>0.92</v>
      </c>
      <c r="W1260">
        <v>0.09</v>
      </c>
      <c r="X1260">
        <v>0.14</v>
      </c>
      <c r="Y1260">
        <v>1</v>
      </c>
      <c r="Z1260">
        <v>10</v>
      </c>
    </row>
    <row r="1261" spans="1:26">
      <c r="A1261">
        <v>73</v>
      </c>
      <c r="B1261">
        <v>130</v>
      </c>
      <c r="C1261" t="s">
        <v>26</v>
      </c>
      <c r="D1261">
        <v>8.3606</v>
      </c>
      <c r="E1261">
        <v>11.96</v>
      </c>
      <c r="F1261">
        <v>8.859999999999999</v>
      </c>
      <c r="G1261">
        <v>88.62</v>
      </c>
      <c r="H1261">
        <v>1.19</v>
      </c>
      <c r="I1261">
        <v>6</v>
      </c>
      <c r="J1261">
        <v>287.69</v>
      </c>
      <c r="K1261">
        <v>59.19</v>
      </c>
      <c r="L1261">
        <v>19.25</v>
      </c>
      <c r="M1261">
        <v>4</v>
      </c>
      <c r="N1261">
        <v>79.23999999999999</v>
      </c>
      <c r="O1261">
        <v>35715.58</v>
      </c>
      <c r="P1261">
        <v>123.88</v>
      </c>
      <c r="Q1261">
        <v>453.19</v>
      </c>
      <c r="R1261">
        <v>35.23</v>
      </c>
      <c r="S1261">
        <v>28.65</v>
      </c>
      <c r="T1261">
        <v>2589.52</v>
      </c>
      <c r="U1261">
        <v>0.8100000000000001</v>
      </c>
      <c r="V1261">
        <v>0.92</v>
      </c>
      <c r="W1261">
        <v>0.09</v>
      </c>
      <c r="X1261">
        <v>0.14</v>
      </c>
      <c r="Y1261">
        <v>1</v>
      </c>
      <c r="Z1261">
        <v>10</v>
      </c>
    </row>
    <row r="1262" spans="1:26">
      <c r="A1262">
        <v>74</v>
      </c>
      <c r="B1262">
        <v>130</v>
      </c>
      <c r="C1262" t="s">
        <v>26</v>
      </c>
      <c r="D1262">
        <v>8.356199999999999</v>
      </c>
      <c r="E1262">
        <v>11.97</v>
      </c>
      <c r="F1262">
        <v>8.869999999999999</v>
      </c>
      <c r="G1262">
        <v>88.69</v>
      </c>
      <c r="H1262">
        <v>1.2</v>
      </c>
      <c r="I1262">
        <v>6</v>
      </c>
      <c r="J1262">
        <v>288.19</v>
      </c>
      <c r="K1262">
        <v>59.19</v>
      </c>
      <c r="L1262">
        <v>19.5</v>
      </c>
      <c r="M1262">
        <v>4</v>
      </c>
      <c r="N1262">
        <v>79.5</v>
      </c>
      <c r="O1262">
        <v>35777.86</v>
      </c>
      <c r="P1262">
        <v>123.27</v>
      </c>
      <c r="Q1262">
        <v>453.17</v>
      </c>
      <c r="R1262">
        <v>35.48</v>
      </c>
      <c r="S1262">
        <v>28.65</v>
      </c>
      <c r="T1262">
        <v>2715.75</v>
      </c>
      <c r="U1262">
        <v>0.8100000000000001</v>
      </c>
      <c r="V1262">
        <v>0.92</v>
      </c>
      <c r="W1262">
        <v>0.09</v>
      </c>
      <c r="X1262">
        <v>0.15</v>
      </c>
      <c r="Y1262">
        <v>1</v>
      </c>
      <c r="Z1262">
        <v>10</v>
      </c>
    </row>
    <row r="1263" spans="1:26">
      <c r="A1263">
        <v>75</v>
      </c>
      <c r="B1263">
        <v>130</v>
      </c>
      <c r="C1263" t="s">
        <v>26</v>
      </c>
      <c r="D1263">
        <v>8.3606</v>
      </c>
      <c r="E1263">
        <v>11.96</v>
      </c>
      <c r="F1263">
        <v>8.859999999999999</v>
      </c>
      <c r="G1263">
        <v>88.62</v>
      </c>
      <c r="H1263">
        <v>1.22</v>
      </c>
      <c r="I1263">
        <v>6</v>
      </c>
      <c r="J1263">
        <v>288.7</v>
      </c>
      <c r="K1263">
        <v>59.19</v>
      </c>
      <c r="L1263">
        <v>19.75</v>
      </c>
      <c r="M1263">
        <v>4</v>
      </c>
      <c r="N1263">
        <v>79.75</v>
      </c>
      <c r="O1263">
        <v>35840.25</v>
      </c>
      <c r="P1263">
        <v>122.92</v>
      </c>
      <c r="Q1263">
        <v>453.17</v>
      </c>
      <c r="R1263">
        <v>35.26</v>
      </c>
      <c r="S1263">
        <v>28.65</v>
      </c>
      <c r="T1263">
        <v>2603.92</v>
      </c>
      <c r="U1263">
        <v>0.8100000000000001</v>
      </c>
      <c r="V1263">
        <v>0.92</v>
      </c>
      <c r="W1263">
        <v>0.09</v>
      </c>
      <c r="X1263">
        <v>0.14</v>
      </c>
      <c r="Y1263">
        <v>1</v>
      </c>
      <c r="Z1263">
        <v>10</v>
      </c>
    </row>
    <row r="1264" spans="1:26">
      <c r="A1264">
        <v>76</v>
      </c>
      <c r="B1264">
        <v>130</v>
      </c>
      <c r="C1264" t="s">
        <v>26</v>
      </c>
      <c r="D1264">
        <v>8.363300000000001</v>
      </c>
      <c r="E1264">
        <v>11.96</v>
      </c>
      <c r="F1264">
        <v>8.859999999999999</v>
      </c>
      <c r="G1264">
        <v>88.59</v>
      </c>
      <c r="H1264">
        <v>1.23</v>
      </c>
      <c r="I1264">
        <v>6</v>
      </c>
      <c r="J1264">
        <v>289.2</v>
      </c>
      <c r="K1264">
        <v>59.19</v>
      </c>
      <c r="L1264">
        <v>20</v>
      </c>
      <c r="M1264">
        <v>4</v>
      </c>
      <c r="N1264">
        <v>80.01000000000001</v>
      </c>
      <c r="O1264">
        <v>35902.74</v>
      </c>
      <c r="P1264">
        <v>122.48</v>
      </c>
      <c r="Q1264">
        <v>453.17</v>
      </c>
      <c r="R1264">
        <v>35.05</v>
      </c>
      <c r="S1264">
        <v>28.65</v>
      </c>
      <c r="T1264">
        <v>2500.53</v>
      </c>
      <c r="U1264">
        <v>0.82</v>
      </c>
      <c r="V1264">
        <v>0.92</v>
      </c>
      <c r="W1264">
        <v>0.09</v>
      </c>
      <c r="X1264">
        <v>0.14</v>
      </c>
      <c r="Y1264">
        <v>1</v>
      </c>
      <c r="Z1264">
        <v>10</v>
      </c>
    </row>
    <row r="1265" spans="1:26">
      <c r="A1265">
        <v>77</v>
      </c>
      <c r="B1265">
        <v>130</v>
      </c>
      <c r="C1265" t="s">
        <v>26</v>
      </c>
      <c r="D1265">
        <v>8.380100000000001</v>
      </c>
      <c r="E1265">
        <v>11.93</v>
      </c>
      <c r="F1265">
        <v>8.83</v>
      </c>
      <c r="G1265">
        <v>88.34999999999999</v>
      </c>
      <c r="H1265">
        <v>1.24</v>
      </c>
      <c r="I1265">
        <v>6</v>
      </c>
      <c r="J1265">
        <v>289.71</v>
      </c>
      <c r="K1265">
        <v>59.19</v>
      </c>
      <c r="L1265">
        <v>20.25</v>
      </c>
      <c r="M1265">
        <v>4</v>
      </c>
      <c r="N1265">
        <v>80.27</v>
      </c>
      <c r="O1265">
        <v>35965.33</v>
      </c>
      <c r="P1265">
        <v>121.19</v>
      </c>
      <c r="Q1265">
        <v>453.17</v>
      </c>
      <c r="R1265">
        <v>34.22</v>
      </c>
      <c r="S1265">
        <v>28.65</v>
      </c>
      <c r="T1265">
        <v>2084.18</v>
      </c>
      <c r="U1265">
        <v>0.84</v>
      </c>
      <c r="V1265">
        <v>0.92</v>
      </c>
      <c r="W1265">
        <v>0.09</v>
      </c>
      <c r="X1265">
        <v>0.11</v>
      </c>
      <c r="Y1265">
        <v>1</v>
      </c>
      <c r="Z1265">
        <v>10</v>
      </c>
    </row>
    <row r="1266" spans="1:26">
      <c r="A1266">
        <v>78</v>
      </c>
      <c r="B1266">
        <v>130</v>
      </c>
      <c r="C1266" t="s">
        <v>26</v>
      </c>
      <c r="D1266">
        <v>8.379099999999999</v>
      </c>
      <c r="E1266">
        <v>11.93</v>
      </c>
      <c r="F1266">
        <v>8.84</v>
      </c>
      <c r="G1266">
        <v>88.36</v>
      </c>
      <c r="H1266">
        <v>1.26</v>
      </c>
      <c r="I1266">
        <v>6</v>
      </c>
      <c r="J1266">
        <v>290.22</v>
      </c>
      <c r="K1266">
        <v>59.19</v>
      </c>
      <c r="L1266">
        <v>20.5</v>
      </c>
      <c r="M1266">
        <v>4</v>
      </c>
      <c r="N1266">
        <v>80.53</v>
      </c>
      <c r="O1266">
        <v>36028.03</v>
      </c>
      <c r="P1266">
        <v>120.72</v>
      </c>
      <c r="Q1266">
        <v>453.17</v>
      </c>
      <c r="R1266">
        <v>34.42</v>
      </c>
      <c r="S1266">
        <v>28.65</v>
      </c>
      <c r="T1266">
        <v>2184.98</v>
      </c>
      <c r="U1266">
        <v>0.83</v>
      </c>
      <c r="V1266">
        <v>0.92</v>
      </c>
      <c r="W1266">
        <v>0.09</v>
      </c>
      <c r="X1266">
        <v>0.12</v>
      </c>
      <c r="Y1266">
        <v>1</v>
      </c>
      <c r="Z1266">
        <v>10</v>
      </c>
    </row>
    <row r="1267" spans="1:26">
      <c r="A1267">
        <v>79</v>
      </c>
      <c r="B1267">
        <v>130</v>
      </c>
      <c r="C1267" t="s">
        <v>26</v>
      </c>
      <c r="D1267">
        <v>8.357100000000001</v>
      </c>
      <c r="E1267">
        <v>11.97</v>
      </c>
      <c r="F1267">
        <v>8.869999999999999</v>
      </c>
      <c r="G1267">
        <v>88.67</v>
      </c>
      <c r="H1267">
        <v>1.27</v>
      </c>
      <c r="I1267">
        <v>6</v>
      </c>
      <c r="J1267">
        <v>290.73</v>
      </c>
      <c r="K1267">
        <v>59.19</v>
      </c>
      <c r="L1267">
        <v>20.75</v>
      </c>
      <c r="M1267">
        <v>4</v>
      </c>
      <c r="N1267">
        <v>80.79000000000001</v>
      </c>
      <c r="O1267">
        <v>36090.84</v>
      </c>
      <c r="P1267">
        <v>120.53</v>
      </c>
      <c r="Q1267">
        <v>453.2</v>
      </c>
      <c r="R1267">
        <v>35.5</v>
      </c>
      <c r="S1267">
        <v>28.65</v>
      </c>
      <c r="T1267">
        <v>2722.92</v>
      </c>
      <c r="U1267">
        <v>0.8100000000000001</v>
      </c>
      <c r="V1267">
        <v>0.92</v>
      </c>
      <c r="W1267">
        <v>0.09</v>
      </c>
      <c r="X1267">
        <v>0.15</v>
      </c>
      <c r="Y1267">
        <v>1</v>
      </c>
      <c r="Z1267">
        <v>10</v>
      </c>
    </row>
    <row r="1268" spans="1:26">
      <c r="A1268">
        <v>80</v>
      </c>
      <c r="B1268">
        <v>130</v>
      </c>
      <c r="C1268" t="s">
        <v>26</v>
      </c>
      <c r="D1268">
        <v>8.3507</v>
      </c>
      <c r="E1268">
        <v>11.98</v>
      </c>
      <c r="F1268">
        <v>8.880000000000001</v>
      </c>
      <c r="G1268">
        <v>88.77</v>
      </c>
      <c r="H1268">
        <v>1.28</v>
      </c>
      <c r="I1268">
        <v>6</v>
      </c>
      <c r="J1268">
        <v>291.24</v>
      </c>
      <c r="K1268">
        <v>59.19</v>
      </c>
      <c r="L1268">
        <v>21</v>
      </c>
      <c r="M1268">
        <v>4</v>
      </c>
      <c r="N1268">
        <v>81.05</v>
      </c>
      <c r="O1268">
        <v>36153.75</v>
      </c>
      <c r="P1268">
        <v>119.94</v>
      </c>
      <c r="Q1268">
        <v>453.17</v>
      </c>
      <c r="R1268">
        <v>35.73</v>
      </c>
      <c r="S1268">
        <v>28.65</v>
      </c>
      <c r="T1268">
        <v>2840.49</v>
      </c>
      <c r="U1268">
        <v>0.8</v>
      </c>
      <c r="V1268">
        <v>0.92</v>
      </c>
      <c r="W1268">
        <v>0.09</v>
      </c>
      <c r="X1268">
        <v>0.16</v>
      </c>
      <c r="Y1268">
        <v>1</v>
      </c>
      <c r="Z1268">
        <v>10</v>
      </c>
    </row>
    <row r="1269" spans="1:26">
      <c r="A1269">
        <v>81</v>
      </c>
      <c r="B1269">
        <v>130</v>
      </c>
      <c r="C1269" t="s">
        <v>26</v>
      </c>
      <c r="D1269">
        <v>8.4201</v>
      </c>
      <c r="E1269">
        <v>11.88</v>
      </c>
      <c r="F1269">
        <v>8.83</v>
      </c>
      <c r="G1269">
        <v>105.92</v>
      </c>
      <c r="H1269">
        <v>1.3</v>
      </c>
      <c r="I1269">
        <v>5</v>
      </c>
      <c r="J1269">
        <v>291.75</v>
      </c>
      <c r="K1269">
        <v>59.19</v>
      </c>
      <c r="L1269">
        <v>21.25</v>
      </c>
      <c r="M1269">
        <v>3</v>
      </c>
      <c r="N1269">
        <v>81.31</v>
      </c>
      <c r="O1269">
        <v>36216.77</v>
      </c>
      <c r="P1269">
        <v>118.72</v>
      </c>
      <c r="Q1269">
        <v>453.17</v>
      </c>
      <c r="R1269">
        <v>34.04</v>
      </c>
      <c r="S1269">
        <v>28.65</v>
      </c>
      <c r="T1269">
        <v>2001.3</v>
      </c>
      <c r="U1269">
        <v>0.84</v>
      </c>
      <c r="V1269">
        <v>0.92</v>
      </c>
      <c r="W1269">
        <v>0.09</v>
      </c>
      <c r="X1269">
        <v>0.11</v>
      </c>
      <c r="Y1269">
        <v>1</v>
      </c>
      <c r="Z1269">
        <v>10</v>
      </c>
    </row>
    <row r="1270" spans="1:26">
      <c r="A1270">
        <v>82</v>
      </c>
      <c r="B1270">
        <v>130</v>
      </c>
      <c r="C1270" t="s">
        <v>26</v>
      </c>
      <c r="D1270">
        <v>8.421799999999999</v>
      </c>
      <c r="E1270">
        <v>11.87</v>
      </c>
      <c r="F1270">
        <v>8.82</v>
      </c>
      <c r="G1270">
        <v>105.89</v>
      </c>
      <c r="H1270">
        <v>1.31</v>
      </c>
      <c r="I1270">
        <v>5</v>
      </c>
      <c r="J1270">
        <v>292.26</v>
      </c>
      <c r="K1270">
        <v>59.19</v>
      </c>
      <c r="L1270">
        <v>21.5</v>
      </c>
      <c r="M1270">
        <v>3</v>
      </c>
      <c r="N1270">
        <v>81.56999999999999</v>
      </c>
      <c r="O1270">
        <v>36279.9</v>
      </c>
      <c r="P1270">
        <v>118.64</v>
      </c>
      <c r="Q1270">
        <v>453.17</v>
      </c>
      <c r="R1270">
        <v>34.02</v>
      </c>
      <c r="S1270">
        <v>28.65</v>
      </c>
      <c r="T1270">
        <v>1989.32</v>
      </c>
      <c r="U1270">
        <v>0.84</v>
      </c>
      <c r="V1270">
        <v>0.92</v>
      </c>
      <c r="W1270">
        <v>0.09</v>
      </c>
      <c r="X1270">
        <v>0.1</v>
      </c>
      <c r="Y1270">
        <v>1</v>
      </c>
      <c r="Z1270">
        <v>10</v>
      </c>
    </row>
    <row r="1271" spans="1:26">
      <c r="A1271">
        <v>83</v>
      </c>
      <c r="B1271">
        <v>130</v>
      </c>
      <c r="C1271" t="s">
        <v>26</v>
      </c>
      <c r="D1271">
        <v>8.414199999999999</v>
      </c>
      <c r="E1271">
        <v>11.88</v>
      </c>
      <c r="F1271">
        <v>8.84</v>
      </c>
      <c r="G1271">
        <v>106.02</v>
      </c>
      <c r="H1271">
        <v>1.32</v>
      </c>
      <c r="I1271">
        <v>5</v>
      </c>
      <c r="J1271">
        <v>292.77</v>
      </c>
      <c r="K1271">
        <v>59.19</v>
      </c>
      <c r="L1271">
        <v>21.75</v>
      </c>
      <c r="M1271">
        <v>3</v>
      </c>
      <c r="N1271">
        <v>81.83</v>
      </c>
      <c r="O1271">
        <v>36343.13</v>
      </c>
      <c r="P1271">
        <v>119.09</v>
      </c>
      <c r="Q1271">
        <v>453.17</v>
      </c>
      <c r="R1271">
        <v>34.39</v>
      </c>
      <c r="S1271">
        <v>28.65</v>
      </c>
      <c r="T1271">
        <v>2175.17</v>
      </c>
      <c r="U1271">
        <v>0.83</v>
      </c>
      <c r="V1271">
        <v>0.92</v>
      </c>
      <c r="W1271">
        <v>0.09</v>
      </c>
      <c r="X1271">
        <v>0.12</v>
      </c>
      <c r="Y1271">
        <v>1</v>
      </c>
      <c r="Z1271">
        <v>10</v>
      </c>
    </row>
    <row r="1272" spans="1:26">
      <c r="A1272">
        <v>84</v>
      </c>
      <c r="B1272">
        <v>130</v>
      </c>
      <c r="C1272" t="s">
        <v>26</v>
      </c>
      <c r="D1272">
        <v>8.413600000000001</v>
      </c>
      <c r="E1272">
        <v>11.89</v>
      </c>
      <c r="F1272">
        <v>8.84</v>
      </c>
      <c r="G1272">
        <v>106.03</v>
      </c>
      <c r="H1272">
        <v>1.34</v>
      </c>
      <c r="I1272">
        <v>5</v>
      </c>
      <c r="J1272">
        <v>293.29</v>
      </c>
      <c r="K1272">
        <v>59.19</v>
      </c>
      <c r="L1272">
        <v>22</v>
      </c>
      <c r="M1272">
        <v>3</v>
      </c>
      <c r="N1272">
        <v>82.09</v>
      </c>
      <c r="O1272">
        <v>36406.47</v>
      </c>
      <c r="P1272">
        <v>119.24</v>
      </c>
      <c r="Q1272">
        <v>453.17</v>
      </c>
      <c r="R1272">
        <v>34.37</v>
      </c>
      <c r="S1272">
        <v>28.65</v>
      </c>
      <c r="T1272">
        <v>2165.66</v>
      </c>
      <c r="U1272">
        <v>0.83</v>
      </c>
      <c r="V1272">
        <v>0.92</v>
      </c>
      <c r="W1272">
        <v>0.09</v>
      </c>
      <c r="X1272">
        <v>0.12</v>
      </c>
      <c r="Y1272">
        <v>1</v>
      </c>
      <c r="Z1272">
        <v>10</v>
      </c>
    </row>
    <row r="1273" spans="1:26">
      <c r="A1273">
        <v>85</v>
      </c>
      <c r="B1273">
        <v>130</v>
      </c>
      <c r="C1273" t="s">
        <v>26</v>
      </c>
      <c r="D1273">
        <v>8.418100000000001</v>
      </c>
      <c r="E1273">
        <v>11.88</v>
      </c>
      <c r="F1273">
        <v>8.83</v>
      </c>
      <c r="G1273">
        <v>105.96</v>
      </c>
      <c r="H1273">
        <v>1.35</v>
      </c>
      <c r="I1273">
        <v>5</v>
      </c>
      <c r="J1273">
        <v>293.8</v>
      </c>
      <c r="K1273">
        <v>59.19</v>
      </c>
      <c r="L1273">
        <v>22.25</v>
      </c>
      <c r="M1273">
        <v>3</v>
      </c>
      <c r="N1273">
        <v>82.36</v>
      </c>
      <c r="O1273">
        <v>36469.92</v>
      </c>
      <c r="P1273">
        <v>119.3</v>
      </c>
      <c r="Q1273">
        <v>453.17</v>
      </c>
      <c r="R1273">
        <v>34.17</v>
      </c>
      <c r="S1273">
        <v>28.65</v>
      </c>
      <c r="T1273">
        <v>2062.98</v>
      </c>
      <c r="U1273">
        <v>0.84</v>
      </c>
      <c r="V1273">
        <v>0.92</v>
      </c>
      <c r="W1273">
        <v>0.09</v>
      </c>
      <c r="X1273">
        <v>0.11</v>
      </c>
      <c r="Y1273">
        <v>1</v>
      </c>
      <c r="Z1273">
        <v>10</v>
      </c>
    </row>
    <row r="1274" spans="1:26">
      <c r="A1274">
        <v>86</v>
      </c>
      <c r="B1274">
        <v>130</v>
      </c>
      <c r="C1274" t="s">
        <v>26</v>
      </c>
      <c r="D1274">
        <v>8.4191</v>
      </c>
      <c r="E1274">
        <v>11.88</v>
      </c>
      <c r="F1274">
        <v>8.83</v>
      </c>
      <c r="G1274">
        <v>105.94</v>
      </c>
      <c r="H1274">
        <v>1.36</v>
      </c>
      <c r="I1274">
        <v>5</v>
      </c>
      <c r="J1274">
        <v>294.32</v>
      </c>
      <c r="K1274">
        <v>59.19</v>
      </c>
      <c r="L1274">
        <v>22.5</v>
      </c>
      <c r="M1274">
        <v>3</v>
      </c>
      <c r="N1274">
        <v>82.62</v>
      </c>
      <c r="O1274">
        <v>36533.49</v>
      </c>
      <c r="P1274">
        <v>119.36</v>
      </c>
      <c r="Q1274">
        <v>453.17</v>
      </c>
      <c r="R1274">
        <v>34.09</v>
      </c>
      <c r="S1274">
        <v>28.65</v>
      </c>
      <c r="T1274">
        <v>2023.24</v>
      </c>
      <c r="U1274">
        <v>0.84</v>
      </c>
      <c r="V1274">
        <v>0.92</v>
      </c>
      <c r="W1274">
        <v>0.09</v>
      </c>
      <c r="X1274">
        <v>0.11</v>
      </c>
      <c r="Y1274">
        <v>1</v>
      </c>
      <c r="Z1274">
        <v>10</v>
      </c>
    </row>
    <row r="1275" spans="1:26">
      <c r="A1275">
        <v>87</v>
      </c>
      <c r="B1275">
        <v>130</v>
      </c>
      <c r="C1275" t="s">
        <v>26</v>
      </c>
      <c r="D1275">
        <v>8.4238</v>
      </c>
      <c r="E1275">
        <v>11.87</v>
      </c>
      <c r="F1275">
        <v>8.82</v>
      </c>
      <c r="G1275">
        <v>105.86</v>
      </c>
      <c r="H1275">
        <v>1.37</v>
      </c>
      <c r="I1275">
        <v>5</v>
      </c>
      <c r="J1275">
        <v>294.83</v>
      </c>
      <c r="K1275">
        <v>59.19</v>
      </c>
      <c r="L1275">
        <v>22.75</v>
      </c>
      <c r="M1275">
        <v>2</v>
      </c>
      <c r="N1275">
        <v>82.89</v>
      </c>
      <c r="O1275">
        <v>36597.16</v>
      </c>
      <c r="P1275">
        <v>119.09</v>
      </c>
      <c r="Q1275">
        <v>453.17</v>
      </c>
      <c r="R1275">
        <v>33.79</v>
      </c>
      <c r="S1275">
        <v>28.65</v>
      </c>
      <c r="T1275">
        <v>1875.44</v>
      </c>
      <c r="U1275">
        <v>0.85</v>
      </c>
      <c r="V1275">
        <v>0.92</v>
      </c>
      <c r="W1275">
        <v>0.09</v>
      </c>
      <c r="X1275">
        <v>0.1</v>
      </c>
      <c r="Y1275">
        <v>1</v>
      </c>
      <c r="Z1275">
        <v>10</v>
      </c>
    </row>
    <row r="1276" spans="1:26">
      <c r="A1276">
        <v>88</v>
      </c>
      <c r="B1276">
        <v>130</v>
      </c>
      <c r="C1276" t="s">
        <v>26</v>
      </c>
      <c r="D1276">
        <v>8.4331</v>
      </c>
      <c r="E1276">
        <v>11.86</v>
      </c>
      <c r="F1276">
        <v>8.81</v>
      </c>
      <c r="G1276">
        <v>105.7</v>
      </c>
      <c r="H1276">
        <v>1.39</v>
      </c>
      <c r="I1276">
        <v>5</v>
      </c>
      <c r="J1276">
        <v>295.35</v>
      </c>
      <c r="K1276">
        <v>59.19</v>
      </c>
      <c r="L1276">
        <v>23</v>
      </c>
      <c r="M1276">
        <v>2</v>
      </c>
      <c r="N1276">
        <v>83.16</v>
      </c>
      <c r="O1276">
        <v>36660.94</v>
      </c>
      <c r="P1276">
        <v>118.85</v>
      </c>
      <c r="Q1276">
        <v>453.17</v>
      </c>
      <c r="R1276">
        <v>33.34</v>
      </c>
      <c r="S1276">
        <v>28.65</v>
      </c>
      <c r="T1276">
        <v>1649.66</v>
      </c>
      <c r="U1276">
        <v>0.86</v>
      </c>
      <c r="V1276">
        <v>0.92</v>
      </c>
      <c r="W1276">
        <v>0.09</v>
      </c>
      <c r="X1276">
        <v>0.09</v>
      </c>
      <c r="Y1276">
        <v>1</v>
      </c>
      <c r="Z1276">
        <v>10</v>
      </c>
    </row>
    <row r="1277" spans="1:26">
      <c r="A1277">
        <v>89</v>
      </c>
      <c r="B1277">
        <v>130</v>
      </c>
      <c r="C1277" t="s">
        <v>26</v>
      </c>
      <c r="D1277">
        <v>8.4337</v>
      </c>
      <c r="E1277">
        <v>11.86</v>
      </c>
      <c r="F1277">
        <v>8.81</v>
      </c>
      <c r="G1277">
        <v>105.69</v>
      </c>
      <c r="H1277">
        <v>1.4</v>
      </c>
      <c r="I1277">
        <v>5</v>
      </c>
      <c r="J1277">
        <v>295.87</v>
      </c>
      <c r="K1277">
        <v>59.19</v>
      </c>
      <c r="L1277">
        <v>23.25</v>
      </c>
      <c r="M1277">
        <v>2</v>
      </c>
      <c r="N1277">
        <v>83.43000000000001</v>
      </c>
      <c r="O1277">
        <v>36724.83</v>
      </c>
      <c r="P1277">
        <v>118.81</v>
      </c>
      <c r="Q1277">
        <v>453.19</v>
      </c>
      <c r="R1277">
        <v>33.34</v>
      </c>
      <c r="S1277">
        <v>28.65</v>
      </c>
      <c r="T1277">
        <v>1650.23</v>
      </c>
      <c r="U1277">
        <v>0.86</v>
      </c>
      <c r="V1277">
        <v>0.92</v>
      </c>
      <c r="W1277">
        <v>0.09</v>
      </c>
      <c r="X1277">
        <v>0.09</v>
      </c>
      <c r="Y1277">
        <v>1</v>
      </c>
      <c r="Z1277">
        <v>10</v>
      </c>
    </row>
    <row r="1278" spans="1:26">
      <c r="A1278">
        <v>90</v>
      </c>
      <c r="B1278">
        <v>130</v>
      </c>
      <c r="C1278" t="s">
        <v>26</v>
      </c>
      <c r="D1278">
        <v>8.431699999999999</v>
      </c>
      <c r="E1278">
        <v>11.86</v>
      </c>
      <c r="F1278">
        <v>8.81</v>
      </c>
      <c r="G1278">
        <v>105.73</v>
      </c>
      <c r="H1278">
        <v>1.41</v>
      </c>
      <c r="I1278">
        <v>5</v>
      </c>
      <c r="J1278">
        <v>296.39</v>
      </c>
      <c r="K1278">
        <v>59.19</v>
      </c>
      <c r="L1278">
        <v>23.5</v>
      </c>
      <c r="M1278">
        <v>1</v>
      </c>
      <c r="N1278">
        <v>83.69</v>
      </c>
      <c r="O1278">
        <v>36788.84</v>
      </c>
      <c r="P1278">
        <v>118.97</v>
      </c>
      <c r="Q1278">
        <v>453.19</v>
      </c>
      <c r="R1278">
        <v>33.43</v>
      </c>
      <c r="S1278">
        <v>28.65</v>
      </c>
      <c r="T1278">
        <v>1693.86</v>
      </c>
      <c r="U1278">
        <v>0.86</v>
      </c>
      <c r="V1278">
        <v>0.92</v>
      </c>
      <c r="W1278">
        <v>0.09</v>
      </c>
      <c r="X1278">
        <v>0.09</v>
      </c>
      <c r="Y1278">
        <v>1</v>
      </c>
      <c r="Z1278">
        <v>10</v>
      </c>
    </row>
    <row r="1279" spans="1:26">
      <c r="A1279">
        <v>91</v>
      </c>
      <c r="B1279">
        <v>130</v>
      </c>
      <c r="C1279" t="s">
        <v>26</v>
      </c>
      <c r="D1279">
        <v>8.430899999999999</v>
      </c>
      <c r="E1279">
        <v>11.86</v>
      </c>
      <c r="F1279">
        <v>8.81</v>
      </c>
      <c r="G1279">
        <v>105.74</v>
      </c>
      <c r="H1279">
        <v>1.42</v>
      </c>
      <c r="I1279">
        <v>5</v>
      </c>
      <c r="J1279">
        <v>296.91</v>
      </c>
      <c r="K1279">
        <v>59.19</v>
      </c>
      <c r="L1279">
        <v>23.75</v>
      </c>
      <c r="M1279">
        <v>1</v>
      </c>
      <c r="N1279">
        <v>83.95999999999999</v>
      </c>
      <c r="O1279">
        <v>36852.96</v>
      </c>
      <c r="P1279">
        <v>119.01</v>
      </c>
      <c r="Q1279">
        <v>453.19</v>
      </c>
      <c r="R1279">
        <v>33.49</v>
      </c>
      <c r="S1279">
        <v>28.65</v>
      </c>
      <c r="T1279">
        <v>1725.96</v>
      </c>
      <c r="U1279">
        <v>0.86</v>
      </c>
      <c r="V1279">
        <v>0.92</v>
      </c>
      <c r="W1279">
        <v>0.09</v>
      </c>
      <c r="X1279">
        <v>0.09</v>
      </c>
      <c r="Y1279">
        <v>1</v>
      </c>
      <c r="Z1279">
        <v>10</v>
      </c>
    </row>
    <row r="1280" spans="1:26">
      <c r="A1280">
        <v>92</v>
      </c>
      <c r="B1280">
        <v>130</v>
      </c>
      <c r="C1280" t="s">
        <v>26</v>
      </c>
      <c r="D1280">
        <v>8.4283</v>
      </c>
      <c r="E1280">
        <v>11.86</v>
      </c>
      <c r="F1280">
        <v>8.82</v>
      </c>
      <c r="G1280">
        <v>105.78</v>
      </c>
      <c r="H1280">
        <v>1.44</v>
      </c>
      <c r="I1280">
        <v>5</v>
      </c>
      <c r="J1280">
        <v>297.43</v>
      </c>
      <c r="K1280">
        <v>59.19</v>
      </c>
      <c r="L1280">
        <v>24</v>
      </c>
      <c r="M1280">
        <v>1</v>
      </c>
      <c r="N1280">
        <v>84.23999999999999</v>
      </c>
      <c r="O1280">
        <v>36917.19</v>
      </c>
      <c r="P1280">
        <v>119.04</v>
      </c>
      <c r="Q1280">
        <v>453.19</v>
      </c>
      <c r="R1280">
        <v>33.6</v>
      </c>
      <c r="S1280">
        <v>28.65</v>
      </c>
      <c r="T1280">
        <v>1780</v>
      </c>
      <c r="U1280">
        <v>0.85</v>
      </c>
      <c r="V1280">
        <v>0.92</v>
      </c>
      <c r="W1280">
        <v>0.09</v>
      </c>
      <c r="X1280">
        <v>0.09</v>
      </c>
      <c r="Y1280">
        <v>1</v>
      </c>
      <c r="Z1280">
        <v>10</v>
      </c>
    </row>
    <row r="1281" spans="1:26">
      <c r="A1281">
        <v>93</v>
      </c>
      <c r="B1281">
        <v>130</v>
      </c>
      <c r="C1281" t="s">
        <v>26</v>
      </c>
      <c r="D1281">
        <v>8.426399999999999</v>
      </c>
      <c r="E1281">
        <v>11.87</v>
      </c>
      <c r="F1281">
        <v>8.82</v>
      </c>
      <c r="G1281">
        <v>105.82</v>
      </c>
      <c r="H1281">
        <v>1.45</v>
      </c>
      <c r="I1281">
        <v>5</v>
      </c>
      <c r="J1281">
        <v>297.95</v>
      </c>
      <c r="K1281">
        <v>59.19</v>
      </c>
      <c r="L1281">
        <v>24.25</v>
      </c>
      <c r="M1281">
        <v>0</v>
      </c>
      <c r="N1281">
        <v>84.51000000000001</v>
      </c>
      <c r="O1281">
        <v>36981.53</v>
      </c>
      <c r="P1281">
        <v>119.2</v>
      </c>
      <c r="Q1281">
        <v>453.19</v>
      </c>
      <c r="R1281">
        <v>33.67</v>
      </c>
      <c r="S1281">
        <v>28.65</v>
      </c>
      <c r="T1281">
        <v>1817.49</v>
      </c>
      <c r="U1281">
        <v>0.85</v>
      </c>
      <c r="V1281">
        <v>0.92</v>
      </c>
      <c r="W1281">
        <v>0.09</v>
      </c>
      <c r="X1281">
        <v>0.1</v>
      </c>
      <c r="Y1281">
        <v>1</v>
      </c>
      <c r="Z1281">
        <v>10</v>
      </c>
    </row>
    <row r="1282" spans="1:26">
      <c r="A1282">
        <v>0</v>
      </c>
      <c r="B1282">
        <v>75</v>
      </c>
      <c r="C1282" t="s">
        <v>26</v>
      </c>
      <c r="D1282">
        <v>5.9085</v>
      </c>
      <c r="E1282">
        <v>16.92</v>
      </c>
      <c r="F1282">
        <v>11.62</v>
      </c>
      <c r="G1282">
        <v>7.04</v>
      </c>
      <c r="H1282">
        <v>0.12</v>
      </c>
      <c r="I1282">
        <v>99</v>
      </c>
      <c r="J1282">
        <v>150.44</v>
      </c>
      <c r="K1282">
        <v>49.1</v>
      </c>
      <c r="L1282">
        <v>1</v>
      </c>
      <c r="M1282">
        <v>97</v>
      </c>
      <c r="N1282">
        <v>25.34</v>
      </c>
      <c r="O1282">
        <v>18787.76</v>
      </c>
      <c r="P1282">
        <v>135.31</v>
      </c>
      <c r="Q1282">
        <v>453.35</v>
      </c>
      <c r="R1282">
        <v>125.4</v>
      </c>
      <c r="S1282">
        <v>28.65</v>
      </c>
      <c r="T1282">
        <v>47210.67</v>
      </c>
      <c r="U1282">
        <v>0.23</v>
      </c>
      <c r="V1282">
        <v>0.7</v>
      </c>
      <c r="W1282">
        <v>0.24</v>
      </c>
      <c r="X1282">
        <v>2.9</v>
      </c>
      <c r="Y1282">
        <v>1</v>
      </c>
      <c r="Z1282">
        <v>10</v>
      </c>
    </row>
    <row r="1283" spans="1:26">
      <c r="A1283">
        <v>1</v>
      </c>
      <c r="B1283">
        <v>75</v>
      </c>
      <c r="C1283" t="s">
        <v>26</v>
      </c>
      <c r="D1283">
        <v>6.4919</v>
      </c>
      <c r="E1283">
        <v>15.4</v>
      </c>
      <c r="F1283">
        <v>10.87</v>
      </c>
      <c r="G1283">
        <v>8.81</v>
      </c>
      <c r="H1283">
        <v>0.15</v>
      </c>
      <c r="I1283">
        <v>74</v>
      </c>
      <c r="J1283">
        <v>150.78</v>
      </c>
      <c r="K1283">
        <v>49.1</v>
      </c>
      <c r="L1283">
        <v>1.25</v>
      </c>
      <c r="M1283">
        <v>72</v>
      </c>
      <c r="N1283">
        <v>25.44</v>
      </c>
      <c r="O1283">
        <v>18830.65</v>
      </c>
      <c r="P1283">
        <v>125.8</v>
      </c>
      <c r="Q1283">
        <v>453.28</v>
      </c>
      <c r="R1283">
        <v>100.67</v>
      </c>
      <c r="S1283">
        <v>28.65</v>
      </c>
      <c r="T1283">
        <v>34971.51</v>
      </c>
      <c r="U1283">
        <v>0.28</v>
      </c>
      <c r="V1283">
        <v>0.75</v>
      </c>
      <c r="W1283">
        <v>0.2</v>
      </c>
      <c r="X1283">
        <v>2.14</v>
      </c>
      <c r="Y1283">
        <v>1</v>
      </c>
      <c r="Z1283">
        <v>10</v>
      </c>
    </row>
    <row r="1284" spans="1:26">
      <c r="A1284">
        <v>2</v>
      </c>
      <c r="B1284">
        <v>75</v>
      </c>
      <c r="C1284" t="s">
        <v>26</v>
      </c>
      <c r="D1284">
        <v>6.905</v>
      </c>
      <c r="E1284">
        <v>14.48</v>
      </c>
      <c r="F1284">
        <v>10.4</v>
      </c>
      <c r="G1284">
        <v>10.58</v>
      </c>
      <c r="H1284">
        <v>0.18</v>
      </c>
      <c r="I1284">
        <v>59</v>
      </c>
      <c r="J1284">
        <v>151.13</v>
      </c>
      <c r="K1284">
        <v>49.1</v>
      </c>
      <c r="L1284">
        <v>1.5</v>
      </c>
      <c r="M1284">
        <v>57</v>
      </c>
      <c r="N1284">
        <v>25.54</v>
      </c>
      <c r="O1284">
        <v>18873.58</v>
      </c>
      <c r="P1284">
        <v>119.79</v>
      </c>
      <c r="Q1284">
        <v>453.23</v>
      </c>
      <c r="R1284">
        <v>85.54000000000001</v>
      </c>
      <c r="S1284">
        <v>28.65</v>
      </c>
      <c r="T1284">
        <v>27480.16</v>
      </c>
      <c r="U1284">
        <v>0.33</v>
      </c>
      <c r="V1284">
        <v>0.78</v>
      </c>
      <c r="W1284">
        <v>0.17</v>
      </c>
      <c r="X1284">
        <v>1.68</v>
      </c>
      <c r="Y1284">
        <v>1</v>
      </c>
      <c r="Z1284">
        <v>10</v>
      </c>
    </row>
    <row r="1285" spans="1:26">
      <c r="A1285">
        <v>3</v>
      </c>
      <c r="B1285">
        <v>75</v>
      </c>
      <c r="C1285" t="s">
        <v>26</v>
      </c>
      <c r="D1285">
        <v>7.211</v>
      </c>
      <c r="E1285">
        <v>13.87</v>
      </c>
      <c r="F1285">
        <v>10.09</v>
      </c>
      <c r="G1285">
        <v>12.36</v>
      </c>
      <c r="H1285">
        <v>0.2</v>
      </c>
      <c r="I1285">
        <v>49</v>
      </c>
      <c r="J1285">
        <v>151.48</v>
      </c>
      <c r="K1285">
        <v>49.1</v>
      </c>
      <c r="L1285">
        <v>1.75</v>
      </c>
      <c r="M1285">
        <v>47</v>
      </c>
      <c r="N1285">
        <v>25.64</v>
      </c>
      <c r="O1285">
        <v>18916.54</v>
      </c>
      <c r="P1285">
        <v>115.54</v>
      </c>
      <c r="Q1285">
        <v>453.21</v>
      </c>
      <c r="R1285">
        <v>75.34999999999999</v>
      </c>
      <c r="S1285">
        <v>28.65</v>
      </c>
      <c r="T1285">
        <v>22436.64</v>
      </c>
      <c r="U1285">
        <v>0.38</v>
      </c>
      <c r="V1285">
        <v>0.8100000000000001</v>
      </c>
      <c r="W1285">
        <v>0.16</v>
      </c>
      <c r="X1285">
        <v>1.37</v>
      </c>
      <c r="Y1285">
        <v>1</v>
      </c>
      <c r="Z1285">
        <v>10</v>
      </c>
    </row>
    <row r="1286" spans="1:26">
      <c r="A1286">
        <v>4</v>
      </c>
      <c r="B1286">
        <v>75</v>
      </c>
      <c r="C1286" t="s">
        <v>26</v>
      </c>
      <c r="D1286">
        <v>7.4339</v>
      </c>
      <c r="E1286">
        <v>13.45</v>
      </c>
      <c r="F1286">
        <v>9.890000000000001</v>
      </c>
      <c r="G1286">
        <v>14.13</v>
      </c>
      <c r="H1286">
        <v>0.23</v>
      </c>
      <c r="I1286">
        <v>42</v>
      </c>
      <c r="J1286">
        <v>151.83</v>
      </c>
      <c r="K1286">
        <v>49.1</v>
      </c>
      <c r="L1286">
        <v>2</v>
      </c>
      <c r="M1286">
        <v>40</v>
      </c>
      <c r="N1286">
        <v>25.73</v>
      </c>
      <c r="O1286">
        <v>18959.54</v>
      </c>
      <c r="P1286">
        <v>112.54</v>
      </c>
      <c r="Q1286">
        <v>453.18</v>
      </c>
      <c r="R1286">
        <v>68.81</v>
      </c>
      <c r="S1286">
        <v>28.65</v>
      </c>
      <c r="T1286">
        <v>19202.43</v>
      </c>
      <c r="U1286">
        <v>0.42</v>
      </c>
      <c r="V1286">
        <v>0.82</v>
      </c>
      <c r="W1286">
        <v>0.15</v>
      </c>
      <c r="X1286">
        <v>1.17</v>
      </c>
      <c r="Y1286">
        <v>1</v>
      </c>
      <c r="Z1286">
        <v>10</v>
      </c>
    </row>
    <row r="1287" spans="1:26">
      <c r="A1287">
        <v>5</v>
      </c>
      <c r="B1287">
        <v>75</v>
      </c>
      <c r="C1287" t="s">
        <v>26</v>
      </c>
      <c r="D1287">
        <v>7.6022</v>
      </c>
      <c r="E1287">
        <v>13.15</v>
      </c>
      <c r="F1287">
        <v>9.75</v>
      </c>
      <c r="G1287">
        <v>15.81</v>
      </c>
      <c r="H1287">
        <v>0.26</v>
      </c>
      <c r="I1287">
        <v>37</v>
      </c>
      <c r="J1287">
        <v>152.18</v>
      </c>
      <c r="K1287">
        <v>49.1</v>
      </c>
      <c r="L1287">
        <v>2.25</v>
      </c>
      <c r="M1287">
        <v>35</v>
      </c>
      <c r="N1287">
        <v>25.83</v>
      </c>
      <c r="O1287">
        <v>19002.56</v>
      </c>
      <c r="P1287">
        <v>110.26</v>
      </c>
      <c r="Q1287">
        <v>453.19</v>
      </c>
      <c r="R1287">
        <v>64.04000000000001</v>
      </c>
      <c r="S1287">
        <v>28.65</v>
      </c>
      <c r="T1287">
        <v>16837.78</v>
      </c>
      <c r="U1287">
        <v>0.45</v>
      </c>
      <c r="V1287">
        <v>0.83</v>
      </c>
      <c r="W1287">
        <v>0.14</v>
      </c>
      <c r="X1287">
        <v>1.03</v>
      </c>
      <c r="Y1287">
        <v>1</v>
      </c>
      <c r="Z1287">
        <v>10</v>
      </c>
    </row>
    <row r="1288" spans="1:26">
      <c r="A1288">
        <v>6</v>
      </c>
      <c r="B1288">
        <v>75</v>
      </c>
      <c r="C1288" t="s">
        <v>26</v>
      </c>
      <c r="D1288">
        <v>7.7853</v>
      </c>
      <c r="E1288">
        <v>12.84</v>
      </c>
      <c r="F1288">
        <v>9.59</v>
      </c>
      <c r="G1288">
        <v>17.98</v>
      </c>
      <c r="H1288">
        <v>0.29</v>
      </c>
      <c r="I1288">
        <v>32</v>
      </c>
      <c r="J1288">
        <v>152.53</v>
      </c>
      <c r="K1288">
        <v>49.1</v>
      </c>
      <c r="L1288">
        <v>2.5</v>
      </c>
      <c r="M1288">
        <v>30</v>
      </c>
      <c r="N1288">
        <v>25.93</v>
      </c>
      <c r="O1288">
        <v>19045.63</v>
      </c>
      <c r="P1288">
        <v>107.86</v>
      </c>
      <c r="Q1288">
        <v>453.22</v>
      </c>
      <c r="R1288">
        <v>58.91</v>
      </c>
      <c r="S1288">
        <v>28.65</v>
      </c>
      <c r="T1288">
        <v>14300.45</v>
      </c>
      <c r="U1288">
        <v>0.49</v>
      </c>
      <c r="V1288">
        <v>0.85</v>
      </c>
      <c r="W1288">
        <v>0.13</v>
      </c>
      <c r="X1288">
        <v>0.87</v>
      </c>
      <c r="Y1288">
        <v>1</v>
      </c>
      <c r="Z1288">
        <v>10</v>
      </c>
    </row>
    <row r="1289" spans="1:26">
      <c r="A1289">
        <v>7</v>
      </c>
      <c r="B1289">
        <v>75</v>
      </c>
      <c r="C1289" t="s">
        <v>26</v>
      </c>
      <c r="D1289">
        <v>7.9222</v>
      </c>
      <c r="E1289">
        <v>12.62</v>
      </c>
      <c r="F1289">
        <v>9.460000000000001</v>
      </c>
      <c r="G1289">
        <v>19.57</v>
      </c>
      <c r="H1289">
        <v>0.32</v>
      </c>
      <c r="I1289">
        <v>29</v>
      </c>
      <c r="J1289">
        <v>152.88</v>
      </c>
      <c r="K1289">
        <v>49.1</v>
      </c>
      <c r="L1289">
        <v>2.75</v>
      </c>
      <c r="M1289">
        <v>27</v>
      </c>
      <c r="N1289">
        <v>26.03</v>
      </c>
      <c r="O1289">
        <v>19088.72</v>
      </c>
      <c r="P1289">
        <v>105.86</v>
      </c>
      <c r="Q1289">
        <v>453.18</v>
      </c>
      <c r="R1289">
        <v>54.41</v>
      </c>
      <c r="S1289">
        <v>28.65</v>
      </c>
      <c r="T1289">
        <v>12066.81</v>
      </c>
      <c r="U1289">
        <v>0.53</v>
      </c>
      <c r="V1289">
        <v>0.86</v>
      </c>
      <c r="W1289">
        <v>0.13</v>
      </c>
      <c r="X1289">
        <v>0.74</v>
      </c>
      <c r="Y1289">
        <v>1</v>
      </c>
      <c r="Z1289">
        <v>10</v>
      </c>
    </row>
    <row r="1290" spans="1:26">
      <c r="A1290">
        <v>8</v>
      </c>
      <c r="B1290">
        <v>75</v>
      </c>
      <c r="C1290" t="s">
        <v>26</v>
      </c>
      <c r="D1290">
        <v>8.030200000000001</v>
      </c>
      <c r="E1290">
        <v>12.45</v>
      </c>
      <c r="F1290">
        <v>9.380000000000001</v>
      </c>
      <c r="G1290">
        <v>21.65</v>
      </c>
      <c r="H1290">
        <v>0.35</v>
      </c>
      <c r="I1290">
        <v>26</v>
      </c>
      <c r="J1290">
        <v>153.23</v>
      </c>
      <c r="K1290">
        <v>49.1</v>
      </c>
      <c r="L1290">
        <v>3</v>
      </c>
      <c r="M1290">
        <v>24</v>
      </c>
      <c r="N1290">
        <v>26.13</v>
      </c>
      <c r="O1290">
        <v>19131.85</v>
      </c>
      <c r="P1290">
        <v>104.24</v>
      </c>
      <c r="Q1290">
        <v>453.18</v>
      </c>
      <c r="R1290">
        <v>52.63</v>
      </c>
      <c r="S1290">
        <v>28.65</v>
      </c>
      <c r="T1290">
        <v>11188.96</v>
      </c>
      <c r="U1290">
        <v>0.54</v>
      </c>
      <c r="V1290">
        <v>0.87</v>
      </c>
      <c r="W1290">
        <v>0.11</v>
      </c>
      <c r="X1290">
        <v>0.66</v>
      </c>
      <c r="Y1290">
        <v>1</v>
      </c>
      <c r="Z1290">
        <v>10</v>
      </c>
    </row>
    <row r="1291" spans="1:26">
      <c r="A1291">
        <v>9</v>
      </c>
      <c r="B1291">
        <v>75</v>
      </c>
      <c r="C1291" t="s">
        <v>26</v>
      </c>
      <c r="D1291">
        <v>8.0504</v>
      </c>
      <c r="E1291">
        <v>12.42</v>
      </c>
      <c r="F1291">
        <v>9.41</v>
      </c>
      <c r="G1291">
        <v>23.53</v>
      </c>
      <c r="H1291">
        <v>0.37</v>
      </c>
      <c r="I1291">
        <v>24</v>
      </c>
      <c r="J1291">
        <v>153.58</v>
      </c>
      <c r="K1291">
        <v>49.1</v>
      </c>
      <c r="L1291">
        <v>3.25</v>
      </c>
      <c r="M1291">
        <v>22</v>
      </c>
      <c r="N1291">
        <v>26.23</v>
      </c>
      <c r="O1291">
        <v>19175.02</v>
      </c>
      <c r="P1291">
        <v>104.02</v>
      </c>
      <c r="Q1291">
        <v>453.17</v>
      </c>
      <c r="R1291">
        <v>53.25</v>
      </c>
      <c r="S1291">
        <v>28.65</v>
      </c>
      <c r="T1291">
        <v>11511.9</v>
      </c>
      <c r="U1291">
        <v>0.54</v>
      </c>
      <c r="V1291">
        <v>0.86</v>
      </c>
      <c r="W1291">
        <v>0.12</v>
      </c>
      <c r="X1291">
        <v>0.6899999999999999</v>
      </c>
      <c r="Y1291">
        <v>1</v>
      </c>
      <c r="Z1291">
        <v>10</v>
      </c>
    </row>
    <row r="1292" spans="1:26">
      <c r="A1292">
        <v>10</v>
      </c>
      <c r="B1292">
        <v>75</v>
      </c>
      <c r="C1292" t="s">
        <v>26</v>
      </c>
      <c r="D1292">
        <v>8.1387</v>
      </c>
      <c r="E1292">
        <v>12.29</v>
      </c>
      <c r="F1292">
        <v>9.34</v>
      </c>
      <c r="G1292">
        <v>25.47</v>
      </c>
      <c r="H1292">
        <v>0.4</v>
      </c>
      <c r="I1292">
        <v>22</v>
      </c>
      <c r="J1292">
        <v>153.93</v>
      </c>
      <c r="K1292">
        <v>49.1</v>
      </c>
      <c r="L1292">
        <v>3.5</v>
      </c>
      <c r="M1292">
        <v>20</v>
      </c>
      <c r="N1292">
        <v>26.33</v>
      </c>
      <c r="O1292">
        <v>19218.22</v>
      </c>
      <c r="P1292">
        <v>102.54</v>
      </c>
      <c r="Q1292">
        <v>453.23</v>
      </c>
      <c r="R1292">
        <v>50.73</v>
      </c>
      <c r="S1292">
        <v>28.65</v>
      </c>
      <c r="T1292">
        <v>10259.07</v>
      </c>
      <c r="U1292">
        <v>0.5600000000000001</v>
      </c>
      <c r="V1292">
        <v>0.87</v>
      </c>
      <c r="W1292">
        <v>0.12</v>
      </c>
      <c r="X1292">
        <v>0.62</v>
      </c>
      <c r="Y1292">
        <v>1</v>
      </c>
      <c r="Z1292">
        <v>10</v>
      </c>
    </row>
    <row r="1293" spans="1:26">
      <c r="A1293">
        <v>11</v>
      </c>
      <c r="B1293">
        <v>75</v>
      </c>
      <c r="C1293" t="s">
        <v>26</v>
      </c>
      <c r="D1293">
        <v>8.184100000000001</v>
      </c>
      <c r="E1293">
        <v>12.22</v>
      </c>
      <c r="F1293">
        <v>9.300000000000001</v>
      </c>
      <c r="G1293">
        <v>26.57</v>
      </c>
      <c r="H1293">
        <v>0.43</v>
      </c>
      <c r="I1293">
        <v>21</v>
      </c>
      <c r="J1293">
        <v>154.28</v>
      </c>
      <c r="K1293">
        <v>49.1</v>
      </c>
      <c r="L1293">
        <v>3.75</v>
      </c>
      <c r="M1293">
        <v>19</v>
      </c>
      <c r="N1293">
        <v>26.43</v>
      </c>
      <c r="O1293">
        <v>19261.45</v>
      </c>
      <c r="P1293">
        <v>101.63</v>
      </c>
      <c r="Q1293">
        <v>453.19</v>
      </c>
      <c r="R1293">
        <v>49.6</v>
      </c>
      <c r="S1293">
        <v>28.65</v>
      </c>
      <c r="T1293">
        <v>9697.93</v>
      </c>
      <c r="U1293">
        <v>0.58</v>
      </c>
      <c r="V1293">
        <v>0.87</v>
      </c>
      <c r="W1293">
        <v>0.11</v>
      </c>
      <c r="X1293">
        <v>0.58</v>
      </c>
      <c r="Y1293">
        <v>1</v>
      </c>
      <c r="Z1293">
        <v>10</v>
      </c>
    </row>
    <row r="1294" spans="1:26">
      <c r="A1294">
        <v>12</v>
      </c>
      <c r="B1294">
        <v>75</v>
      </c>
      <c r="C1294" t="s">
        <v>26</v>
      </c>
      <c r="D1294">
        <v>8.2658</v>
      </c>
      <c r="E1294">
        <v>12.1</v>
      </c>
      <c r="F1294">
        <v>9.24</v>
      </c>
      <c r="G1294">
        <v>29.18</v>
      </c>
      <c r="H1294">
        <v>0.46</v>
      </c>
      <c r="I1294">
        <v>19</v>
      </c>
      <c r="J1294">
        <v>154.63</v>
      </c>
      <c r="K1294">
        <v>49.1</v>
      </c>
      <c r="L1294">
        <v>4</v>
      </c>
      <c r="M1294">
        <v>17</v>
      </c>
      <c r="N1294">
        <v>26.53</v>
      </c>
      <c r="O1294">
        <v>19304.72</v>
      </c>
      <c r="P1294">
        <v>100.19</v>
      </c>
      <c r="Q1294">
        <v>453.18</v>
      </c>
      <c r="R1294">
        <v>47.58</v>
      </c>
      <c r="S1294">
        <v>28.65</v>
      </c>
      <c r="T1294">
        <v>8699.299999999999</v>
      </c>
      <c r="U1294">
        <v>0.6</v>
      </c>
      <c r="V1294">
        <v>0.88</v>
      </c>
      <c r="W1294">
        <v>0.11</v>
      </c>
      <c r="X1294">
        <v>0.52</v>
      </c>
      <c r="Y1294">
        <v>1</v>
      </c>
      <c r="Z1294">
        <v>10</v>
      </c>
    </row>
    <row r="1295" spans="1:26">
      <c r="A1295">
        <v>13</v>
      </c>
      <c r="B1295">
        <v>75</v>
      </c>
      <c r="C1295" t="s">
        <v>26</v>
      </c>
      <c r="D1295">
        <v>8.307</v>
      </c>
      <c r="E1295">
        <v>12.04</v>
      </c>
      <c r="F1295">
        <v>9.210000000000001</v>
      </c>
      <c r="G1295">
        <v>30.71</v>
      </c>
      <c r="H1295">
        <v>0.49</v>
      </c>
      <c r="I1295">
        <v>18</v>
      </c>
      <c r="J1295">
        <v>154.98</v>
      </c>
      <c r="K1295">
        <v>49.1</v>
      </c>
      <c r="L1295">
        <v>4.25</v>
      </c>
      <c r="M1295">
        <v>16</v>
      </c>
      <c r="N1295">
        <v>26.63</v>
      </c>
      <c r="O1295">
        <v>19348.03</v>
      </c>
      <c r="P1295">
        <v>99.48</v>
      </c>
      <c r="Q1295">
        <v>453.17</v>
      </c>
      <c r="R1295">
        <v>46.59</v>
      </c>
      <c r="S1295">
        <v>28.65</v>
      </c>
      <c r="T1295">
        <v>8209.76</v>
      </c>
      <c r="U1295">
        <v>0.61</v>
      </c>
      <c r="V1295">
        <v>0.88</v>
      </c>
      <c r="W1295">
        <v>0.11</v>
      </c>
      <c r="X1295">
        <v>0.49</v>
      </c>
      <c r="Y1295">
        <v>1</v>
      </c>
      <c r="Z1295">
        <v>10</v>
      </c>
    </row>
    <row r="1296" spans="1:26">
      <c r="A1296">
        <v>14</v>
      </c>
      <c r="B1296">
        <v>75</v>
      </c>
      <c r="C1296" t="s">
        <v>26</v>
      </c>
      <c r="D1296">
        <v>8.3546</v>
      </c>
      <c r="E1296">
        <v>11.97</v>
      </c>
      <c r="F1296">
        <v>9.17</v>
      </c>
      <c r="G1296">
        <v>32.38</v>
      </c>
      <c r="H1296">
        <v>0.51</v>
      </c>
      <c r="I1296">
        <v>17</v>
      </c>
      <c r="J1296">
        <v>155.33</v>
      </c>
      <c r="K1296">
        <v>49.1</v>
      </c>
      <c r="L1296">
        <v>4.5</v>
      </c>
      <c r="M1296">
        <v>15</v>
      </c>
      <c r="N1296">
        <v>26.74</v>
      </c>
      <c r="O1296">
        <v>19391.36</v>
      </c>
      <c r="P1296">
        <v>98.27</v>
      </c>
      <c r="Q1296">
        <v>453.18</v>
      </c>
      <c r="R1296">
        <v>45.37</v>
      </c>
      <c r="S1296">
        <v>28.65</v>
      </c>
      <c r="T1296">
        <v>7604.36</v>
      </c>
      <c r="U1296">
        <v>0.63</v>
      </c>
      <c r="V1296">
        <v>0.89</v>
      </c>
      <c r="W1296">
        <v>0.11</v>
      </c>
      <c r="X1296">
        <v>0.45</v>
      </c>
      <c r="Y1296">
        <v>1</v>
      </c>
      <c r="Z1296">
        <v>10</v>
      </c>
    </row>
    <row r="1297" spans="1:26">
      <c r="A1297">
        <v>15</v>
      </c>
      <c r="B1297">
        <v>75</v>
      </c>
      <c r="C1297" t="s">
        <v>26</v>
      </c>
      <c r="D1297">
        <v>8.3996</v>
      </c>
      <c r="E1297">
        <v>11.91</v>
      </c>
      <c r="F1297">
        <v>9.140000000000001</v>
      </c>
      <c r="G1297">
        <v>34.27</v>
      </c>
      <c r="H1297">
        <v>0.54</v>
      </c>
      <c r="I1297">
        <v>16</v>
      </c>
      <c r="J1297">
        <v>155.68</v>
      </c>
      <c r="K1297">
        <v>49.1</v>
      </c>
      <c r="L1297">
        <v>4.75</v>
      </c>
      <c r="M1297">
        <v>14</v>
      </c>
      <c r="N1297">
        <v>26.84</v>
      </c>
      <c r="O1297">
        <v>19434.74</v>
      </c>
      <c r="P1297">
        <v>97.37</v>
      </c>
      <c r="Q1297">
        <v>453.17</v>
      </c>
      <c r="R1297">
        <v>44.23</v>
      </c>
      <c r="S1297">
        <v>28.65</v>
      </c>
      <c r="T1297">
        <v>7039.63</v>
      </c>
      <c r="U1297">
        <v>0.65</v>
      </c>
      <c r="V1297">
        <v>0.89</v>
      </c>
      <c r="W1297">
        <v>0.11</v>
      </c>
      <c r="X1297">
        <v>0.42</v>
      </c>
      <c r="Y1297">
        <v>1</v>
      </c>
      <c r="Z1297">
        <v>10</v>
      </c>
    </row>
    <row r="1298" spans="1:26">
      <c r="A1298">
        <v>16</v>
      </c>
      <c r="B1298">
        <v>75</v>
      </c>
      <c r="C1298" t="s">
        <v>26</v>
      </c>
      <c r="D1298">
        <v>8.447100000000001</v>
      </c>
      <c r="E1298">
        <v>11.84</v>
      </c>
      <c r="F1298">
        <v>9.1</v>
      </c>
      <c r="G1298">
        <v>36.41</v>
      </c>
      <c r="H1298">
        <v>0.57</v>
      </c>
      <c r="I1298">
        <v>15</v>
      </c>
      <c r="J1298">
        <v>156.03</v>
      </c>
      <c r="K1298">
        <v>49.1</v>
      </c>
      <c r="L1298">
        <v>5</v>
      </c>
      <c r="M1298">
        <v>13</v>
      </c>
      <c r="N1298">
        <v>26.94</v>
      </c>
      <c r="O1298">
        <v>19478.15</v>
      </c>
      <c r="P1298">
        <v>96.08</v>
      </c>
      <c r="Q1298">
        <v>453.21</v>
      </c>
      <c r="R1298">
        <v>43.02</v>
      </c>
      <c r="S1298">
        <v>28.65</v>
      </c>
      <c r="T1298">
        <v>6437.61</v>
      </c>
      <c r="U1298">
        <v>0.67</v>
      </c>
      <c r="V1298">
        <v>0.89</v>
      </c>
      <c r="W1298">
        <v>0.11</v>
      </c>
      <c r="X1298">
        <v>0.38</v>
      </c>
      <c r="Y1298">
        <v>1</v>
      </c>
      <c r="Z1298">
        <v>10</v>
      </c>
    </row>
    <row r="1299" spans="1:26">
      <c r="A1299">
        <v>17</v>
      </c>
      <c r="B1299">
        <v>75</v>
      </c>
      <c r="C1299" t="s">
        <v>26</v>
      </c>
      <c r="D1299">
        <v>8.529999999999999</v>
      </c>
      <c r="E1299">
        <v>11.72</v>
      </c>
      <c r="F1299">
        <v>9.02</v>
      </c>
      <c r="G1299">
        <v>38.65</v>
      </c>
      <c r="H1299">
        <v>0.59</v>
      </c>
      <c r="I1299">
        <v>14</v>
      </c>
      <c r="J1299">
        <v>156.39</v>
      </c>
      <c r="K1299">
        <v>49.1</v>
      </c>
      <c r="L1299">
        <v>5.25</v>
      </c>
      <c r="M1299">
        <v>12</v>
      </c>
      <c r="N1299">
        <v>27.04</v>
      </c>
      <c r="O1299">
        <v>19521.59</v>
      </c>
      <c r="P1299">
        <v>94.39</v>
      </c>
      <c r="Q1299">
        <v>453.17</v>
      </c>
      <c r="R1299">
        <v>39.98</v>
      </c>
      <c r="S1299">
        <v>28.65</v>
      </c>
      <c r="T1299">
        <v>4927.41</v>
      </c>
      <c r="U1299">
        <v>0.72</v>
      </c>
      <c r="V1299">
        <v>0.9</v>
      </c>
      <c r="W1299">
        <v>0.11</v>
      </c>
      <c r="X1299">
        <v>0.3</v>
      </c>
      <c r="Y1299">
        <v>1</v>
      </c>
      <c r="Z1299">
        <v>10</v>
      </c>
    </row>
    <row r="1300" spans="1:26">
      <c r="A1300">
        <v>18</v>
      </c>
      <c r="B1300">
        <v>75</v>
      </c>
      <c r="C1300" t="s">
        <v>26</v>
      </c>
      <c r="D1300">
        <v>8.4598</v>
      </c>
      <c r="E1300">
        <v>11.82</v>
      </c>
      <c r="F1300">
        <v>9.119999999999999</v>
      </c>
      <c r="G1300">
        <v>39.07</v>
      </c>
      <c r="H1300">
        <v>0.62</v>
      </c>
      <c r="I1300">
        <v>14</v>
      </c>
      <c r="J1300">
        <v>156.74</v>
      </c>
      <c r="K1300">
        <v>49.1</v>
      </c>
      <c r="L1300">
        <v>5.5</v>
      </c>
      <c r="M1300">
        <v>12</v>
      </c>
      <c r="N1300">
        <v>27.14</v>
      </c>
      <c r="O1300">
        <v>19565.07</v>
      </c>
      <c r="P1300">
        <v>95.27</v>
      </c>
      <c r="Q1300">
        <v>453.17</v>
      </c>
      <c r="R1300">
        <v>43.87</v>
      </c>
      <c r="S1300">
        <v>28.65</v>
      </c>
      <c r="T1300">
        <v>6871.54</v>
      </c>
      <c r="U1300">
        <v>0.65</v>
      </c>
      <c r="V1300">
        <v>0.89</v>
      </c>
      <c r="W1300">
        <v>0.1</v>
      </c>
      <c r="X1300">
        <v>0.4</v>
      </c>
      <c r="Y1300">
        <v>1</v>
      </c>
      <c r="Z1300">
        <v>10</v>
      </c>
    </row>
    <row r="1301" spans="1:26">
      <c r="A1301">
        <v>19</v>
      </c>
      <c r="B1301">
        <v>75</v>
      </c>
      <c r="C1301" t="s">
        <v>26</v>
      </c>
      <c r="D1301">
        <v>8.504799999999999</v>
      </c>
      <c r="E1301">
        <v>11.76</v>
      </c>
      <c r="F1301">
        <v>9.08</v>
      </c>
      <c r="G1301">
        <v>41.93</v>
      </c>
      <c r="H1301">
        <v>0.65</v>
      </c>
      <c r="I1301">
        <v>13</v>
      </c>
      <c r="J1301">
        <v>157.09</v>
      </c>
      <c r="K1301">
        <v>49.1</v>
      </c>
      <c r="L1301">
        <v>5.75</v>
      </c>
      <c r="M1301">
        <v>11</v>
      </c>
      <c r="N1301">
        <v>27.25</v>
      </c>
      <c r="O1301">
        <v>19608.58</v>
      </c>
      <c r="P1301">
        <v>94.34</v>
      </c>
      <c r="Q1301">
        <v>453.21</v>
      </c>
      <c r="R1301">
        <v>42.65</v>
      </c>
      <c r="S1301">
        <v>28.65</v>
      </c>
      <c r="T1301">
        <v>6265.36</v>
      </c>
      <c r="U1301">
        <v>0.67</v>
      </c>
      <c r="V1301">
        <v>0.89</v>
      </c>
      <c r="W1301">
        <v>0.1</v>
      </c>
      <c r="X1301">
        <v>0.36</v>
      </c>
      <c r="Y1301">
        <v>1</v>
      </c>
      <c r="Z1301">
        <v>10</v>
      </c>
    </row>
    <row r="1302" spans="1:26">
      <c r="A1302">
        <v>20</v>
      </c>
      <c r="B1302">
        <v>75</v>
      </c>
      <c r="C1302" t="s">
        <v>26</v>
      </c>
      <c r="D1302">
        <v>8.5092</v>
      </c>
      <c r="E1302">
        <v>11.75</v>
      </c>
      <c r="F1302">
        <v>9.08</v>
      </c>
      <c r="G1302">
        <v>41.9</v>
      </c>
      <c r="H1302">
        <v>0.67</v>
      </c>
      <c r="I1302">
        <v>13</v>
      </c>
      <c r="J1302">
        <v>157.44</v>
      </c>
      <c r="K1302">
        <v>49.1</v>
      </c>
      <c r="L1302">
        <v>6</v>
      </c>
      <c r="M1302">
        <v>11</v>
      </c>
      <c r="N1302">
        <v>27.35</v>
      </c>
      <c r="O1302">
        <v>19652.13</v>
      </c>
      <c r="P1302">
        <v>93.03</v>
      </c>
      <c r="Q1302">
        <v>453.27</v>
      </c>
      <c r="R1302">
        <v>42.28</v>
      </c>
      <c r="S1302">
        <v>28.65</v>
      </c>
      <c r="T1302">
        <v>6081.67</v>
      </c>
      <c r="U1302">
        <v>0.68</v>
      </c>
      <c r="V1302">
        <v>0.9</v>
      </c>
      <c r="W1302">
        <v>0.1</v>
      </c>
      <c r="X1302">
        <v>0.36</v>
      </c>
      <c r="Y1302">
        <v>1</v>
      </c>
      <c r="Z1302">
        <v>10</v>
      </c>
    </row>
    <row r="1303" spans="1:26">
      <c r="A1303">
        <v>21</v>
      </c>
      <c r="B1303">
        <v>75</v>
      </c>
      <c r="C1303" t="s">
        <v>26</v>
      </c>
      <c r="D1303">
        <v>8.5588</v>
      </c>
      <c r="E1303">
        <v>11.68</v>
      </c>
      <c r="F1303">
        <v>9.039999999999999</v>
      </c>
      <c r="G1303">
        <v>45.2</v>
      </c>
      <c r="H1303">
        <v>0.7</v>
      </c>
      <c r="I1303">
        <v>12</v>
      </c>
      <c r="J1303">
        <v>157.8</v>
      </c>
      <c r="K1303">
        <v>49.1</v>
      </c>
      <c r="L1303">
        <v>6.25</v>
      </c>
      <c r="M1303">
        <v>10</v>
      </c>
      <c r="N1303">
        <v>27.45</v>
      </c>
      <c r="O1303">
        <v>19695.71</v>
      </c>
      <c r="P1303">
        <v>92.48999999999999</v>
      </c>
      <c r="Q1303">
        <v>453.17</v>
      </c>
      <c r="R1303">
        <v>41.14</v>
      </c>
      <c r="S1303">
        <v>28.65</v>
      </c>
      <c r="T1303">
        <v>5517.04</v>
      </c>
      <c r="U1303">
        <v>0.7</v>
      </c>
      <c r="V1303">
        <v>0.9</v>
      </c>
      <c r="W1303">
        <v>0.1</v>
      </c>
      <c r="X1303">
        <v>0.32</v>
      </c>
      <c r="Y1303">
        <v>1</v>
      </c>
      <c r="Z1303">
        <v>10</v>
      </c>
    </row>
    <row r="1304" spans="1:26">
      <c r="A1304">
        <v>22</v>
      </c>
      <c r="B1304">
        <v>75</v>
      </c>
      <c r="C1304" t="s">
        <v>26</v>
      </c>
      <c r="D1304">
        <v>8.556800000000001</v>
      </c>
      <c r="E1304">
        <v>11.69</v>
      </c>
      <c r="F1304">
        <v>9.039999999999999</v>
      </c>
      <c r="G1304">
        <v>45.22</v>
      </c>
      <c r="H1304">
        <v>0.73</v>
      </c>
      <c r="I1304">
        <v>12</v>
      </c>
      <c r="J1304">
        <v>158.15</v>
      </c>
      <c r="K1304">
        <v>49.1</v>
      </c>
      <c r="L1304">
        <v>6.5</v>
      </c>
      <c r="M1304">
        <v>10</v>
      </c>
      <c r="N1304">
        <v>27.56</v>
      </c>
      <c r="O1304">
        <v>19739.33</v>
      </c>
      <c r="P1304">
        <v>91.27</v>
      </c>
      <c r="Q1304">
        <v>453.2</v>
      </c>
      <c r="R1304">
        <v>41.16</v>
      </c>
      <c r="S1304">
        <v>28.65</v>
      </c>
      <c r="T1304">
        <v>5523.72</v>
      </c>
      <c r="U1304">
        <v>0.7</v>
      </c>
      <c r="V1304">
        <v>0.9</v>
      </c>
      <c r="W1304">
        <v>0.1</v>
      </c>
      <c r="X1304">
        <v>0.32</v>
      </c>
      <c r="Y1304">
        <v>1</v>
      </c>
      <c r="Z1304">
        <v>10</v>
      </c>
    </row>
    <row r="1305" spans="1:26">
      <c r="A1305">
        <v>23</v>
      </c>
      <c r="B1305">
        <v>75</v>
      </c>
      <c r="C1305" t="s">
        <v>26</v>
      </c>
      <c r="D1305">
        <v>8.608499999999999</v>
      </c>
      <c r="E1305">
        <v>11.62</v>
      </c>
      <c r="F1305">
        <v>9</v>
      </c>
      <c r="G1305">
        <v>49.11</v>
      </c>
      <c r="H1305">
        <v>0.75</v>
      </c>
      <c r="I1305">
        <v>11</v>
      </c>
      <c r="J1305">
        <v>158.51</v>
      </c>
      <c r="K1305">
        <v>49.1</v>
      </c>
      <c r="L1305">
        <v>6.75</v>
      </c>
      <c r="M1305">
        <v>9</v>
      </c>
      <c r="N1305">
        <v>27.66</v>
      </c>
      <c r="O1305">
        <v>19782.99</v>
      </c>
      <c r="P1305">
        <v>90.79000000000001</v>
      </c>
      <c r="Q1305">
        <v>453.2</v>
      </c>
      <c r="R1305">
        <v>39.85</v>
      </c>
      <c r="S1305">
        <v>28.65</v>
      </c>
      <c r="T1305">
        <v>4874.08</v>
      </c>
      <c r="U1305">
        <v>0.72</v>
      </c>
      <c r="V1305">
        <v>0.9</v>
      </c>
      <c r="W1305">
        <v>0.1</v>
      </c>
      <c r="X1305">
        <v>0.28</v>
      </c>
      <c r="Y1305">
        <v>1</v>
      </c>
      <c r="Z1305">
        <v>10</v>
      </c>
    </row>
    <row r="1306" spans="1:26">
      <c r="A1306">
        <v>24</v>
      </c>
      <c r="B1306">
        <v>75</v>
      </c>
      <c r="C1306" t="s">
        <v>26</v>
      </c>
      <c r="D1306">
        <v>8.6075</v>
      </c>
      <c r="E1306">
        <v>11.62</v>
      </c>
      <c r="F1306">
        <v>9.01</v>
      </c>
      <c r="G1306">
        <v>49.12</v>
      </c>
      <c r="H1306">
        <v>0.78</v>
      </c>
      <c r="I1306">
        <v>11</v>
      </c>
      <c r="J1306">
        <v>158.86</v>
      </c>
      <c r="K1306">
        <v>49.1</v>
      </c>
      <c r="L1306">
        <v>7</v>
      </c>
      <c r="M1306">
        <v>9</v>
      </c>
      <c r="N1306">
        <v>27.77</v>
      </c>
      <c r="O1306">
        <v>19826.68</v>
      </c>
      <c r="P1306">
        <v>89.65000000000001</v>
      </c>
      <c r="Q1306">
        <v>453.21</v>
      </c>
      <c r="R1306">
        <v>39.89</v>
      </c>
      <c r="S1306">
        <v>28.65</v>
      </c>
      <c r="T1306">
        <v>4896.52</v>
      </c>
      <c r="U1306">
        <v>0.72</v>
      </c>
      <c r="V1306">
        <v>0.9</v>
      </c>
      <c r="W1306">
        <v>0.1</v>
      </c>
      <c r="X1306">
        <v>0.28</v>
      </c>
      <c r="Y1306">
        <v>1</v>
      </c>
      <c r="Z1306">
        <v>10</v>
      </c>
    </row>
    <row r="1307" spans="1:26">
      <c r="A1307">
        <v>25</v>
      </c>
      <c r="B1307">
        <v>75</v>
      </c>
      <c r="C1307" t="s">
        <v>26</v>
      </c>
      <c r="D1307">
        <v>8.6755</v>
      </c>
      <c r="E1307">
        <v>11.53</v>
      </c>
      <c r="F1307">
        <v>8.94</v>
      </c>
      <c r="G1307">
        <v>53.67</v>
      </c>
      <c r="H1307">
        <v>0.8100000000000001</v>
      </c>
      <c r="I1307">
        <v>10</v>
      </c>
      <c r="J1307">
        <v>159.22</v>
      </c>
      <c r="K1307">
        <v>49.1</v>
      </c>
      <c r="L1307">
        <v>7.25</v>
      </c>
      <c r="M1307">
        <v>8</v>
      </c>
      <c r="N1307">
        <v>27.87</v>
      </c>
      <c r="O1307">
        <v>19870.53</v>
      </c>
      <c r="P1307">
        <v>88.37</v>
      </c>
      <c r="Q1307">
        <v>453.17</v>
      </c>
      <c r="R1307">
        <v>37.77</v>
      </c>
      <c r="S1307">
        <v>28.65</v>
      </c>
      <c r="T1307">
        <v>3841.89</v>
      </c>
      <c r="U1307">
        <v>0.76</v>
      </c>
      <c r="V1307">
        <v>0.91</v>
      </c>
      <c r="W1307">
        <v>0.1</v>
      </c>
      <c r="X1307">
        <v>0.22</v>
      </c>
      <c r="Y1307">
        <v>1</v>
      </c>
      <c r="Z1307">
        <v>10</v>
      </c>
    </row>
    <row r="1308" spans="1:26">
      <c r="A1308">
        <v>26</v>
      </c>
      <c r="B1308">
        <v>75</v>
      </c>
      <c r="C1308" t="s">
        <v>26</v>
      </c>
      <c r="D1308">
        <v>8.657400000000001</v>
      </c>
      <c r="E1308">
        <v>11.55</v>
      </c>
      <c r="F1308">
        <v>8.970000000000001</v>
      </c>
      <c r="G1308">
        <v>53.81</v>
      </c>
      <c r="H1308">
        <v>0.83</v>
      </c>
      <c r="I1308">
        <v>10</v>
      </c>
      <c r="J1308">
        <v>159.57</v>
      </c>
      <c r="K1308">
        <v>49.1</v>
      </c>
      <c r="L1308">
        <v>7.5</v>
      </c>
      <c r="M1308">
        <v>8</v>
      </c>
      <c r="N1308">
        <v>27.98</v>
      </c>
      <c r="O1308">
        <v>19914.3</v>
      </c>
      <c r="P1308">
        <v>87.25</v>
      </c>
      <c r="Q1308">
        <v>453.17</v>
      </c>
      <c r="R1308">
        <v>38.89</v>
      </c>
      <c r="S1308">
        <v>28.65</v>
      </c>
      <c r="T1308">
        <v>4398.29</v>
      </c>
      <c r="U1308">
        <v>0.74</v>
      </c>
      <c r="V1308">
        <v>0.91</v>
      </c>
      <c r="W1308">
        <v>0.09</v>
      </c>
      <c r="X1308">
        <v>0.25</v>
      </c>
      <c r="Y1308">
        <v>1</v>
      </c>
      <c r="Z1308">
        <v>10</v>
      </c>
    </row>
    <row r="1309" spans="1:26">
      <c r="A1309">
        <v>27</v>
      </c>
      <c r="B1309">
        <v>75</v>
      </c>
      <c r="C1309" t="s">
        <v>26</v>
      </c>
      <c r="D1309">
        <v>8.700900000000001</v>
      </c>
      <c r="E1309">
        <v>11.49</v>
      </c>
      <c r="F1309">
        <v>8.94</v>
      </c>
      <c r="G1309">
        <v>59.61</v>
      </c>
      <c r="H1309">
        <v>0.86</v>
      </c>
      <c r="I1309">
        <v>9</v>
      </c>
      <c r="J1309">
        <v>159.92</v>
      </c>
      <c r="K1309">
        <v>49.1</v>
      </c>
      <c r="L1309">
        <v>7.75</v>
      </c>
      <c r="M1309">
        <v>7</v>
      </c>
      <c r="N1309">
        <v>28.08</v>
      </c>
      <c r="O1309">
        <v>19958.1</v>
      </c>
      <c r="P1309">
        <v>86.19</v>
      </c>
      <c r="Q1309">
        <v>453.18</v>
      </c>
      <c r="R1309">
        <v>37.84</v>
      </c>
      <c r="S1309">
        <v>28.65</v>
      </c>
      <c r="T1309">
        <v>3879.48</v>
      </c>
      <c r="U1309">
        <v>0.76</v>
      </c>
      <c r="V1309">
        <v>0.91</v>
      </c>
      <c r="W1309">
        <v>0.09</v>
      </c>
      <c r="X1309">
        <v>0.22</v>
      </c>
      <c r="Y1309">
        <v>1</v>
      </c>
      <c r="Z1309">
        <v>10</v>
      </c>
    </row>
    <row r="1310" spans="1:26">
      <c r="A1310">
        <v>28</v>
      </c>
      <c r="B1310">
        <v>75</v>
      </c>
      <c r="C1310" t="s">
        <v>26</v>
      </c>
      <c r="D1310">
        <v>8.6952</v>
      </c>
      <c r="E1310">
        <v>11.5</v>
      </c>
      <c r="F1310">
        <v>8.949999999999999</v>
      </c>
      <c r="G1310">
        <v>59.66</v>
      </c>
      <c r="H1310">
        <v>0.88</v>
      </c>
      <c r="I1310">
        <v>9</v>
      </c>
      <c r="J1310">
        <v>160.28</v>
      </c>
      <c r="K1310">
        <v>49.1</v>
      </c>
      <c r="L1310">
        <v>8</v>
      </c>
      <c r="M1310">
        <v>7</v>
      </c>
      <c r="N1310">
        <v>28.19</v>
      </c>
      <c r="O1310">
        <v>20001.93</v>
      </c>
      <c r="P1310">
        <v>86.03</v>
      </c>
      <c r="Q1310">
        <v>453.17</v>
      </c>
      <c r="R1310">
        <v>38.1</v>
      </c>
      <c r="S1310">
        <v>28.65</v>
      </c>
      <c r="T1310">
        <v>4012.45</v>
      </c>
      <c r="U1310">
        <v>0.75</v>
      </c>
      <c r="V1310">
        <v>0.91</v>
      </c>
      <c r="W1310">
        <v>0.09</v>
      </c>
      <c r="X1310">
        <v>0.23</v>
      </c>
      <c r="Y1310">
        <v>1</v>
      </c>
      <c r="Z1310">
        <v>10</v>
      </c>
    </row>
    <row r="1311" spans="1:26">
      <c r="A1311">
        <v>29</v>
      </c>
      <c r="B1311">
        <v>75</v>
      </c>
      <c r="C1311" t="s">
        <v>26</v>
      </c>
      <c r="D1311">
        <v>8.6898</v>
      </c>
      <c r="E1311">
        <v>11.51</v>
      </c>
      <c r="F1311">
        <v>8.960000000000001</v>
      </c>
      <c r="G1311">
        <v>59.71</v>
      </c>
      <c r="H1311">
        <v>0.91</v>
      </c>
      <c r="I1311">
        <v>9</v>
      </c>
      <c r="J1311">
        <v>160.64</v>
      </c>
      <c r="K1311">
        <v>49.1</v>
      </c>
      <c r="L1311">
        <v>8.25</v>
      </c>
      <c r="M1311">
        <v>7</v>
      </c>
      <c r="N1311">
        <v>28.29</v>
      </c>
      <c r="O1311">
        <v>20045.81</v>
      </c>
      <c r="P1311">
        <v>85.56999999999999</v>
      </c>
      <c r="Q1311">
        <v>453.18</v>
      </c>
      <c r="R1311">
        <v>38.29</v>
      </c>
      <c r="S1311">
        <v>28.65</v>
      </c>
      <c r="T1311">
        <v>4106.82</v>
      </c>
      <c r="U1311">
        <v>0.75</v>
      </c>
      <c r="V1311">
        <v>0.91</v>
      </c>
      <c r="W1311">
        <v>0.1</v>
      </c>
      <c r="X1311">
        <v>0.24</v>
      </c>
      <c r="Y1311">
        <v>1</v>
      </c>
      <c r="Z1311">
        <v>10</v>
      </c>
    </row>
    <row r="1312" spans="1:26">
      <c r="A1312">
        <v>30</v>
      </c>
      <c r="B1312">
        <v>75</v>
      </c>
      <c r="C1312" t="s">
        <v>26</v>
      </c>
      <c r="D1312">
        <v>8.6942</v>
      </c>
      <c r="E1312">
        <v>11.5</v>
      </c>
      <c r="F1312">
        <v>8.949999999999999</v>
      </c>
      <c r="G1312">
        <v>59.67</v>
      </c>
      <c r="H1312">
        <v>0.9399999999999999</v>
      </c>
      <c r="I1312">
        <v>9</v>
      </c>
      <c r="J1312">
        <v>160.99</v>
      </c>
      <c r="K1312">
        <v>49.1</v>
      </c>
      <c r="L1312">
        <v>8.5</v>
      </c>
      <c r="M1312">
        <v>7</v>
      </c>
      <c r="N1312">
        <v>28.4</v>
      </c>
      <c r="O1312">
        <v>20089.72</v>
      </c>
      <c r="P1312">
        <v>84.41</v>
      </c>
      <c r="Q1312">
        <v>453.17</v>
      </c>
      <c r="R1312">
        <v>38.13</v>
      </c>
      <c r="S1312">
        <v>28.65</v>
      </c>
      <c r="T1312">
        <v>4024.68</v>
      </c>
      <c r="U1312">
        <v>0.75</v>
      </c>
      <c r="V1312">
        <v>0.91</v>
      </c>
      <c r="W1312">
        <v>0.1</v>
      </c>
      <c r="X1312">
        <v>0.23</v>
      </c>
      <c r="Y1312">
        <v>1</v>
      </c>
      <c r="Z1312">
        <v>10</v>
      </c>
    </row>
    <row r="1313" spans="1:26">
      <c r="A1313">
        <v>31</v>
      </c>
      <c r="B1313">
        <v>75</v>
      </c>
      <c r="C1313" t="s">
        <v>26</v>
      </c>
      <c r="D1313">
        <v>8.738899999999999</v>
      </c>
      <c r="E1313">
        <v>11.44</v>
      </c>
      <c r="F1313">
        <v>8.92</v>
      </c>
      <c r="G1313">
        <v>66.92</v>
      </c>
      <c r="H1313">
        <v>0.96</v>
      </c>
      <c r="I1313">
        <v>8</v>
      </c>
      <c r="J1313">
        <v>161.35</v>
      </c>
      <c r="K1313">
        <v>49.1</v>
      </c>
      <c r="L1313">
        <v>8.75</v>
      </c>
      <c r="M1313">
        <v>6</v>
      </c>
      <c r="N1313">
        <v>28.5</v>
      </c>
      <c r="O1313">
        <v>20133.66</v>
      </c>
      <c r="P1313">
        <v>82.98999999999999</v>
      </c>
      <c r="Q1313">
        <v>453.19</v>
      </c>
      <c r="R1313">
        <v>37.22</v>
      </c>
      <c r="S1313">
        <v>28.65</v>
      </c>
      <c r="T1313">
        <v>3575.58</v>
      </c>
      <c r="U1313">
        <v>0.77</v>
      </c>
      <c r="V1313">
        <v>0.91</v>
      </c>
      <c r="W1313">
        <v>0.09</v>
      </c>
      <c r="X1313">
        <v>0.2</v>
      </c>
      <c r="Y1313">
        <v>1</v>
      </c>
      <c r="Z1313">
        <v>10</v>
      </c>
    </row>
    <row r="1314" spans="1:26">
      <c r="A1314">
        <v>32</v>
      </c>
      <c r="B1314">
        <v>75</v>
      </c>
      <c r="C1314" t="s">
        <v>26</v>
      </c>
      <c r="D1314">
        <v>8.7547</v>
      </c>
      <c r="E1314">
        <v>11.42</v>
      </c>
      <c r="F1314">
        <v>8.9</v>
      </c>
      <c r="G1314">
        <v>66.76000000000001</v>
      </c>
      <c r="H1314">
        <v>0.99</v>
      </c>
      <c r="I1314">
        <v>8</v>
      </c>
      <c r="J1314">
        <v>161.71</v>
      </c>
      <c r="K1314">
        <v>49.1</v>
      </c>
      <c r="L1314">
        <v>9</v>
      </c>
      <c r="M1314">
        <v>6</v>
      </c>
      <c r="N1314">
        <v>28.61</v>
      </c>
      <c r="O1314">
        <v>20177.64</v>
      </c>
      <c r="P1314">
        <v>81.81999999999999</v>
      </c>
      <c r="Q1314">
        <v>453.17</v>
      </c>
      <c r="R1314">
        <v>36.35</v>
      </c>
      <c r="S1314">
        <v>28.65</v>
      </c>
      <c r="T1314">
        <v>3139.95</v>
      </c>
      <c r="U1314">
        <v>0.79</v>
      </c>
      <c r="V1314">
        <v>0.91</v>
      </c>
      <c r="W1314">
        <v>0.1</v>
      </c>
      <c r="X1314">
        <v>0.18</v>
      </c>
      <c r="Y1314">
        <v>1</v>
      </c>
      <c r="Z1314">
        <v>10</v>
      </c>
    </row>
    <row r="1315" spans="1:26">
      <c r="A1315">
        <v>33</v>
      </c>
      <c r="B1315">
        <v>75</v>
      </c>
      <c r="C1315" t="s">
        <v>26</v>
      </c>
      <c r="D1315">
        <v>8.7668</v>
      </c>
      <c r="E1315">
        <v>11.41</v>
      </c>
      <c r="F1315">
        <v>8.890000000000001</v>
      </c>
      <c r="G1315">
        <v>66.64</v>
      </c>
      <c r="H1315">
        <v>1.01</v>
      </c>
      <c r="I1315">
        <v>8</v>
      </c>
      <c r="J1315">
        <v>162.06</v>
      </c>
      <c r="K1315">
        <v>49.1</v>
      </c>
      <c r="L1315">
        <v>9.25</v>
      </c>
      <c r="M1315">
        <v>4</v>
      </c>
      <c r="N1315">
        <v>28.72</v>
      </c>
      <c r="O1315">
        <v>20221.66</v>
      </c>
      <c r="P1315">
        <v>81.16</v>
      </c>
      <c r="Q1315">
        <v>453.17</v>
      </c>
      <c r="R1315">
        <v>35.93</v>
      </c>
      <c r="S1315">
        <v>28.65</v>
      </c>
      <c r="T1315">
        <v>2931.56</v>
      </c>
      <c r="U1315">
        <v>0.8</v>
      </c>
      <c r="V1315">
        <v>0.91</v>
      </c>
      <c r="W1315">
        <v>0.09</v>
      </c>
      <c r="X1315">
        <v>0.17</v>
      </c>
      <c r="Y1315">
        <v>1</v>
      </c>
      <c r="Z1315">
        <v>10</v>
      </c>
    </row>
    <row r="1316" spans="1:26">
      <c r="A1316">
        <v>34</v>
      </c>
      <c r="B1316">
        <v>75</v>
      </c>
      <c r="C1316" t="s">
        <v>26</v>
      </c>
      <c r="D1316">
        <v>8.732100000000001</v>
      </c>
      <c r="E1316">
        <v>11.45</v>
      </c>
      <c r="F1316">
        <v>8.93</v>
      </c>
      <c r="G1316">
        <v>66.98</v>
      </c>
      <c r="H1316">
        <v>1.04</v>
      </c>
      <c r="I1316">
        <v>8</v>
      </c>
      <c r="J1316">
        <v>162.42</v>
      </c>
      <c r="K1316">
        <v>49.1</v>
      </c>
      <c r="L1316">
        <v>9.5</v>
      </c>
      <c r="M1316">
        <v>1</v>
      </c>
      <c r="N1316">
        <v>28.82</v>
      </c>
      <c r="O1316">
        <v>20265.72</v>
      </c>
      <c r="P1316">
        <v>81.06999999999999</v>
      </c>
      <c r="Q1316">
        <v>453.17</v>
      </c>
      <c r="R1316">
        <v>37.43</v>
      </c>
      <c r="S1316">
        <v>28.65</v>
      </c>
      <c r="T1316">
        <v>3679.77</v>
      </c>
      <c r="U1316">
        <v>0.77</v>
      </c>
      <c r="V1316">
        <v>0.91</v>
      </c>
      <c r="W1316">
        <v>0.1</v>
      </c>
      <c r="X1316">
        <v>0.21</v>
      </c>
      <c r="Y1316">
        <v>1</v>
      </c>
      <c r="Z1316">
        <v>10</v>
      </c>
    </row>
    <row r="1317" spans="1:26">
      <c r="A1317">
        <v>35</v>
      </c>
      <c r="B1317">
        <v>75</v>
      </c>
      <c r="C1317" t="s">
        <v>26</v>
      </c>
      <c r="D1317">
        <v>8.7347</v>
      </c>
      <c r="E1317">
        <v>11.45</v>
      </c>
      <c r="F1317">
        <v>8.93</v>
      </c>
      <c r="G1317">
        <v>66.95999999999999</v>
      </c>
      <c r="H1317">
        <v>1.06</v>
      </c>
      <c r="I1317">
        <v>8</v>
      </c>
      <c r="J1317">
        <v>162.78</v>
      </c>
      <c r="K1317">
        <v>49.1</v>
      </c>
      <c r="L1317">
        <v>9.75</v>
      </c>
      <c r="M1317">
        <v>1</v>
      </c>
      <c r="N1317">
        <v>28.93</v>
      </c>
      <c r="O1317">
        <v>20309.81</v>
      </c>
      <c r="P1317">
        <v>80.88</v>
      </c>
      <c r="Q1317">
        <v>453.17</v>
      </c>
      <c r="R1317">
        <v>37.27</v>
      </c>
      <c r="S1317">
        <v>28.65</v>
      </c>
      <c r="T1317">
        <v>3598.86</v>
      </c>
      <c r="U1317">
        <v>0.77</v>
      </c>
      <c r="V1317">
        <v>0.91</v>
      </c>
      <c r="W1317">
        <v>0.1</v>
      </c>
      <c r="X1317">
        <v>0.21</v>
      </c>
      <c r="Y1317">
        <v>1</v>
      </c>
      <c r="Z1317">
        <v>10</v>
      </c>
    </row>
    <row r="1318" spans="1:26">
      <c r="A1318">
        <v>36</v>
      </c>
      <c r="B1318">
        <v>75</v>
      </c>
      <c r="C1318" t="s">
        <v>26</v>
      </c>
      <c r="D1318">
        <v>8.739100000000001</v>
      </c>
      <c r="E1318">
        <v>11.44</v>
      </c>
      <c r="F1318">
        <v>8.92</v>
      </c>
      <c r="G1318">
        <v>66.91</v>
      </c>
      <c r="H1318">
        <v>1.09</v>
      </c>
      <c r="I1318">
        <v>8</v>
      </c>
      <c r="J1318">
        <v>163.13</v>
      </c>
      <c r="K1318">
        <v>49.1</v>
      </c>
      <c r="L1318">
        <v>10</v>
      </c>
      <c r="M1318">
        <v>1</v>
      </c>
      <c r="N1318">
        <v>29.04</v>
      </c>
      <c r="O1318">
        <v>20353.94</v>
      </c>
      <c r="P1318">
        <v>80.62</v>
      </c>
      <c r="Q1318">
        <v>453.17</v>
      </c>
      <c r="R1318">
        <v>37.06</v>
      </c>
      <c r="S1318">
        <v>28.65</v>
      </c>
      <c r="T1318">
        <v>3496.16</v>
      </c>
      <c r="U1318">
        <v>0.77</v>
      </c>
      <c r="V1318">
        <v>0.91</v>
      </c>
      <c r="W1318">
        <v>0.1</v>
      </c>
      <c r="X1318">
        <v>0.2</v>
      </c>
      <c r="Y1318">
        <v>1</v>
      </c>
      <c r="Z1318">
        <v>10</v>
      </c>
    </row>
    <row r="1319" spans="1:26">
      <c r="A1319">
        <v>37</v>
      </c>
      <c r="B1319">
        <v>75</v>
      </c>
      <c r="C1319" t="s">
        <v>26</v>
      </c>
      <c r="D1319">
        <v>8.738300000000001</v>
      </c>
      <c r="E1319">
        <v>11.44</v>
      </c>
      <c r="F1319">
        <v>8.92</v>
      </c>
      <c r="G1319">
        <v>66.92</v>
      </c>
      <c r="H1319">
        <v>1.11</v>
      </c>
      <c r="I1319">
        <v>8</v>
      </c>
      <c r="J1319">
        <v>163.49</v>
      </c>
      <c r="K1319">
        <v>49.1</v>
      </c>
      <c r="L1319">
        <v>10.25</v>
      </c>
      <c r="M1319">
        <v>0</v>
      </c>
      <c r="N1319">
        <v>29.15</v>
      </c>
      <c r="O1319">
        <v>20398.1</v>
      </c>
      <c r="P1319">
        <v>80.76000000000001</v>
      </c>
      <c r="Q1319">
        <v>453.17</v>
      </c>
      <c r="R1319">
        <v>37.04</v>
      </c>
      <c r="S1319">
        <v>28.65</v>
      </c>
      <c r="T1319">
        <v>3487.14</v>
      </c>
      <c r="U1319">
        <v>0.77</v>
      </c>
      <c r="V1319">
        <v>0.91</v>
      </c>
      <c r="W1319">
        <v>0.1</v>
      </c>
      <c r="X1319">
        <v>0.2</v>
      </c>
      <c r="Y1319">
        <v>1</v>
      </c>
      <c r="Z1319">
        <v>10</v>
      </c>
    </row>
    <row r="1320" spans="1:26">
      <c r="A1320">
        <v>0</v>
      </c>
      <c r="B1320">
        <v>95</v>
      </c>
      <c r="C1320" t="s">
        <v>26</v>
      </c>
      <c r="D1320">
        <v>5.2101</v>
      </c>
      <c r="E1320">
        <v>19.19</v>
      </c>
      <c r="F1320">
        <v>12.26</v>
      </c>
      <c r="G1320">
        <v>6.13</v>
      </c>
      <c r="H1320">
        <v>0.1</v>
      </c>
      <c r="I1320">
        <v>120</v>
      </c>
      <c r="J1320">
        <v>185.69</v>
      </c>
      <c r="K1320">
        <v>53.44</v>
      </c>
      <c r="L1320">
        <v>1</v>
      </c>
      <c r="M1320">
        <v>118</v>
      </c>
      <c r="N1320">
        <v>36.26</v>
      </c>
      <c r="O1320">
        <v>23136.14</v>
      </c>
      <c r="P1320">
        <v>164.25</v>
      </c>
      <c r="Q1320">
        <v>453.44</v>
      </c>
      <c r="R1320">
        <v>146.47</v>
      </c>
      <c r="S1320">
        <v>28.65</v>
      </c>
      <c r="T1320">
        <v>57640.11</v>
      </c>
      <c r="U1320">
        <v>0.2</v>
      </c>
      <c r="V1320">
        <v>0.66</v>
      </c>
      <c r="W1320">
        <v>0.27</v>
      </c>
      <c r="X1320">
        <v>3.53</v>
      </c>
      <c r="Y1320">
        <v>1</v>
      </c>
      <c r="Z1320">
        <v>10</v>
      </c>
    </row>
    <row r="1321" spans="1:26">
      <c r="A1321">
        <v>1</v>
      </c>
      <c r="B1321">
        <v>95</v>
      </c>
      <c r="C1321" t="s">
        <v>26</v>
      </c>
      <c r="D1321">
        <v>5.8754</v>
      </c>
      <c r="E1321">
        <v>17.02</v>
      </c>
      <c r="F1321">
        <v>11.28</v>
      </c>
      <c r="G1321">
        <v>7.69</v>
      </c>
      <c r="H1321">
        <v>0.12</v>
      </c>
      <c r="I1321">
        <v>88</v>
      </c>
      <c r="J1321">
        <v>186.07</v>
      </c>
      <c r="K1321">
        <v>53.44</v>
      </c>
      <c r="L1321">
        <v>1.25</v>
      </c>
      <c r="M1321">
        <v>86</v>
      </c>
      <c r="N1321">
        <v>36.39</v>
      </c>
      <c r="O1321">
        <v>23182.76</v>
      </c>
      <c r="P1321">
        <v>150.48</v>
      </c>
      <c r="Q1321">
        <v>453.28</v>
      </c>
      <c r="R1321">
        <v>114.12</v>
      </c>
      <c r="S1321">
        <v>28.65</v>
      </c>
      <c r="T1321">
        <v>41625.69</v>
      </c>
      <c r="U1321">
        <v>0.25</v>
      </c>
      <c r="V1321">
        <v>0.72</v>
      </c>
      <c r="W1321">
        <v>0.22</v>
      </c>
      <c r="X1321">
        <v>2.55</v>
      </c>
      <c r="Y1321">
        <v>1</v>
      </c>
      <c r="Z1321">
        <v>10</v>
      </c>
    </row>
    <row r="1322" spans="1:26">
      <c r="A1322">
        <v>2</v>
      </c>
      <c r="B1322">
        <v>95</v>
      </c>
      <c r="C1322" t="s">
        <v>26</v>
      </c>
      <c r="D1322">
        <v>6.3229</v>
      </c>
      <c r="E1322">
        <v>15.82</v>
      </c>
      <c r="F1322">
        <v>10.74</v>
      </c>
      <c r="G1322">
        <v>9.210000000000001</v>
      </c>
      <c r="H1322">
        <v>0.14</v>
      </c>
      <c r="I1322">
        <v>70</v>
      </c>
      <c r="J1322">
        <v>186.45</v>
      </c>
      <c r="K1322">
        <v>53.44</v>
      </c>
      <c r="L1322">
        <v>1.5</v>
      </c>
      <c r="M1322">
        <v>68</v>
      </c>
      <c r="N1322">
        <v>36.51</v>
      </c>
      <c r="O1322">
        <v>23229.42</v>
      </c>
      <c r="P1322">
        <v>142.78</v>
      </c>
      <c r="Q1322">
        <v>453.17</v>
      </c>
      <c r="R1322">
        <v>96.41</v>
      </c>
      <c r="S1322">
        <v>28.65</v>
      </c>
      <c r="T1322">
        <v>32858.79</v>
      </c>
      <c r="U1322">
        <v>0.3</v>
      </c>
      <c r="V1322">
        <v>0.76</v>
      </c>
      <c r="W1322">
        <v>0.2</v>
      </c>
      <c r="X1322">
        <v>2.02</v>
      </c>
      <c r="Y1322">
        <v>1</v>
      </c>
      <c r="Z1322">
        <v>10</v>
      </c>
    </row>
    <row r="1323" spans="1:26">
      <c r="A1323">
        <v>3</v>
      </c>
      <c r="B1323">
        <v>95</v>
      </c>
      <c r="C1323" t="s">
        <v>26</v>
      </c>
      <c r="D1323">
        <v>6.6668</v>
      </c>
      <c r="E1323">
        <v>15</v>
      </c>
      <c r="F1323">
        <v>10.37</v>
      </c>
      <c r="G1323">
        <v>10.73</v>
      </c>
      <c r="H1323">
        <v>0.17</v>
      </c>
      <c r="I1323">
        <v>58</v>
      </c>
      <c r="J1323">
        <v>186.83</v>
      </c>
      <c r="K1323">
        <v>53.44</v>
      </c>
      <c r="L1323">
        <v>1.75</v>
      </c>
      <c r="M1323">
        <v>56</v>
      </c>
      <c r="N1323">
        <v>36.64</v>
      </c>
      <c r="O1323">
        <v>23276.13</v>
      </c>
      <c r="P1323">
        <v>137.38</v>
      </c>
      <c r="Q1323">
        <v>453.26</v>
      </c>
      <c r="R1323">
        <v>84.5</v>
      </c>
      <c r="S1323">
        <v>28.65</v>
      </c>
      <c r="T1323">
        <v>26967.28</v>
      </c>
      <c r="U1323">
        <v>0.34</v>
      </c>
      <c r="V1323">
        <v>0.78</v>
      </c>
      <c r="W1323">
        <v>0.17</v>
      </c>
      <c r="X1323">
        <v>1.65</v>
      </c>
      <c r="Y1323">
        <v>1</v>
      </c>
      <c r="Z1323">
        <v>10</v>
      </c>
    </row>
    <row r="1324" spans="1:26">
      <c r="A1324">
        <v>4</v>
      </c>
      <c r="B1324">
        <v>95</v>
      </c>
      <c r="C1324" t="s">
        <v>26</v>
      </c>
      <c r="D1324">
        <v>6.9459</v>
      </c>
      <c r="E1324">
        <v>14.4</v>
      </c>
      <c r="F1324">
        <v>10.1</v>
      </c>
      <c r="G1324">
        <v>12.37</v>
      </c>
      <c r="H1324">
        <v>0.19</v>
      </c>
      <c r="I1324">
        <v>49</v>
      </c>
      <c r="J1324">
        <v>187.21</v>
      </c>
      <c r="K1324">
        <v>53.44</v>
      </c>
      <c r="L1324">
        <v>2</v>
      </c>
      <c r="M1324">
        <v>47</v>
      </c>
      <c r="N1324">
        <v>36.77</v>
      </c>
      <c r="O1324">
        <v>23322.88</v>
      </c>
      <c r="P1324">
        <v>133.23</v>
      </c>
      <c r="Q1324">
        <v>453.24</v>
      </c>
      <c r="R1324">
        <v>75.76000000000001</v>
      </c>
      <c r="S1324">
        <v>28.65</v>
      </c>
      <c r="T1324">
        <v>22637.81</v>
      </c>
      <c r="U1324">
        <v>0.38</v>
      </c>
      <c r="V1324">
        <v>0.8</v>
      </c>
      <c r="W1324">
        <v>0.16</v>
      </c>
      <c r="X1324">
        <v>1.38</v>
      </c>
      <c r="Y1324">
        <v>1</v>
      </c>
      <c r="Z1324">
        <v>10</v>
      </c>
    </row>
    <row r="1325" spans="1:26">
      <c r="A1325">
        <v>5</v>
      </c>
      <c r="B1325">
        <v>95</v>
      </c>
      <c r="C1325" t="s">
        <v>26</v>
      </c>
      <c r="D1325">
        <v>7.1467</v>
      </c>
      <c r="E1325">
        <v>13.99</v>
      </c>
      <c r="F1325">
        <v>9.92</v>
      </c>
      <c r="G1325">
        <v>13.85</v>
      </c>
      <c r="H1325">
        <v>0.21</v>
      </c>
      <c r="I1325">
        <v>43</v>
      </c>
      <c r="J1325">
        <v>187.59</v>
      </c>
      <c r="K1325">
        <v>53.44</v>
      </c>
      <c r="L1325">
        <v>2.25</v>
      </c>
      <c r="M1325">
        <v>41</v>
      </c>
      <c r="N1325">
        <v>36.9</v>
      </c>
      <c r="O1325">
        <v>23369.68</v>
      </c>
      <c r="P1325">
        <v>130.39</v>
      </c>
      <c r="Q1325">
        <v>453.19</v>
      </c>
      <c r="R1325">
        <v>69.77</v>
      </c>
      <c r="S1325">
        <v>28.65</v>
      </c>
      <c r="T1325">
        <v>19675.63</v>
      </c>
      <c r="U1325">
        <v>0.41</v>
      </c>
      <c r="V1325">
        <v>0.82</v>
      </c>
      <c r="W1325">
        <v>0.15</v>
      </c>
      <c r="X1325">
        <v>1.2</v>
      </c>
      <c r="Y1325">
        <v>1</v>
      </c>
      <c r="Z1325">
        <v>10</v>
      </c>
    </row>
    <row r="1326" spans="1:26">
      <c r="A1326">
        <v>6</v>
      </c>
      <c r="B1326">
        <v>95</v>
      </c>
      <c r="C1326" t="s">
        <v>26</v>
      </c>
      <c r="D1326">
        <v>7.3238</v>
      </c>
      <c r="E1326">
        <v>13.65</v>
      </c>
      <c r="F1326">
        <v>9.77</v>
      </c>
      <c r="G1326">
        <v>15.43</v>
      </c>
      <c r="H1326">
        <v>0.24</v>
      </c>
      <c r="I1326">
        <v>38</v>
      </c>
      <c r="J1326">
        <v>187.97</v>
      </c>
      <c r="K1326">
        <v>53.44</v>
      </c>
      <c r="L1326">
        <v>2.5</v>
      </c>
      <c r="M1326">
        <v>36</v>
      </c>
      <c r="N1326">
        <v>37.03</v>
      </c>
      <c r="O1326">
        <v>23416.52</v>
      </c>
      <c r="P1326">
        <v>127.99</v>
      </c>
      <c r="Q1326">
        <v>453.29</v>
      </c>
      <c r="R1326">
        <v>64.73999999999999</v>
      </c>
      <c r="S1326">
        <v>28.65</v>
      </c>
      <c r="T1326">
        <v>17183.39</v>
      </c>
      <c r="U1326">
        <v>0.44</v>
      </c>
      <c r="V1326">
        <v>0.83</v>
      </c>
      <c r="W1326">
        <v>0.14</v>
      </c>
      <c r="X1326">
        <v>1.05</v>
      </c>
      <c r="Y1326">
        <v>1</v>
      </c>
      <c r="Z1326">
        <v>10</v>
      </c>
    </row>
    <row r="1327" spans="1:26">
      <c r="A1327">
        <v>7</v>
      </c>
      <c r="B1327">
        <v>95</v>
      </c>
      <c r="C1327" t="s">
        <v>26</v>
      </c>
      <c r="D1327">
        <v>7.4666</v>
      </c>
      <c r="E1327">
        <v>13.39</v>
      </c>
      <c r="F1327">
        <v>9.66</v>
      </c>
      <c r="G1327">
        <v>17.05</v>
      </c>
      <c r="H1327">
        <v>0.26</v>
      </c>
      <c r="I1327">
        <v>34</v>
      </c>
      <c r="J1327">
        <v>188.35</v>
      </c>
      <c r="K1327">
        <v>53.44</v>
      </c>
      <c r="L1327">
        <v>2.75</v>
      </c>
      <c r="M1327">
        <v>32</v>
      </c>
      <c r="N1327">
        <v>37.16</v>
      </c>
      <c r="O1327">
        <v>23463.4</v>
      </c>
      <c r="P1327">
        <v>126.11</v>
      </c>
      <c r="Q1327">
        <v>453.27</v>
      </c>
      <c r="R1327">
        <v>60.99</v>
      </c>
      <c r="S1327">
        <v>28.65</v>
      </c>
      <c r="T1327">
        <v>15332.06</v>
      </c>
      <c r="U1327">
        <v>0.47</v>
      </c>
      <c r="V1327">
        <v>0.84</v>
      </c>
      <c r="W1327">
        <v>0.14</v>
      </c>
      <c r="X1327">
        <v>0.9399999999999999</v>
      </c>
      <c r="Y1327">
        <v>1</v>
      </c>
      <c r="Z1327">
        <v>10</v>
      </c>
    </row>
    <row r="1328" spans="1:26">
      <c r="A1328">
        <v>8</v>
      </c>
      <c r="B1328">
        <v>95</v>
      </c>
      <c r="C1328" t="s">
        <v>26</v>
      </c>
      <c r="D1328">
        <v>7.5892</v>
      </c>
      <c r="E1328">
        <v>13.18</v>
      </c>
      <c r="F1328">
        <v>9.550000000000001</v>
      </c>
      <c r="G1328">
        <v>18.49</v>
      </c>
      <c r="H1328">
        <v>0.28</v>
      </c>
      <c r="I1328">
        <v>31</v>
      </c>
      <c r="J1328">
        <v>188.73</v>
      </c>
      <c r="K1328">
        <v>53.44</v>
      </c>
      <c r="L1328">
        <v>3</v>
      </c>
      <c r="M1328">
        <v>29</v>
      </c>
      <c r="N1328">
        <v>37.29</v>
      </c>
      <c r="O1328">
        <v>23510.33</v>
      </c>
      <c r="P1328">
        <v>124.09</v>
      </c>
      <c r="Q1328">
        <v>453.19</v>
      </c>
      <c r="R1328">
        <v>57.8</v>
      </c>
      <c r="S1328">
        <v>28.65</v>
      </c>
      <c r="T1328">
        <v>13750.64</v>
      </c>
      <c r="U1328">
        <v>0.5</v>
      </c>
      <c r="V1328">
        <v>0.85</v>
      </c>
      <c r="W1328">
        <v>0.13</v>
      </c>
      <c r="X1328">
        <v>0.83</v>
      </c>
      <c r="Y1328">
        <v>1</v>
      </c>
      <c r="Z1328">
        <v>10</v>
      </c>
    </row>
    <row r="1329" spans="1:26">
      <c r="A1329">
        <v>9</v>
      </c>
      <c r="B1329">
        <v>95</v>
      </c>
      <c r="C1329" t="s">
        <v>26</v>
      </c>
      <c r="D1329">
        <v>7.7513</v>
      </c>
      <c r="E1329">
        <v>12.9</v>
      </c>
      <c r="F1329">
        <v>9.390000000000001</v>
      </c>
      <c r="G1329">
        <v>20.12</v>
      </c>
      <c r="H1329">
        <v>0.3</v>
      </c>
      <c r="I1329">
        <v>28</v>
      </c>
      <c r="J1329">
        <v>189.11</v>
      </c>
      <c r="K1329">
        <v>53.44</v>
      </c>
      <c r="L1329">
        <v>3.25</v>
      </c>
      <c r="M1329">
        <v>26</v>
      </c>
      <c r="N1329">
        <v>37.42</v>
      </c>
      <c r="O1329">
        <v>23557.3</v>
      </c>
      <c r="P1329">
        <v>121.45</v>
      </c>
      <c r="Q1329">
        <v>453.19</v>
      </c>
      <c r="R1329">
        <v>51.95</v>
      </c>
      <c r="S1329">
        <v>28.65</v>
      </c>
      <c r="T1329">
        <v>10838.88</v>
      </c>
      <c r="U1329">
        <v>0.55</v>
      </c>
      <c r="V1329">
        <v>0.87</v>
      </c>
      <c r="W1329">
        <v>0.13</v>
      </c>
      <c r="X1329">
        <v>0.67</v>
      </c>
      <c r="Y1329">
        <v>1</v>
      </c>
      <c r="Z1329">
        <v>10</v>
      </c>
    </row>
    <row r="1330" spans="1:26">
      <c r="A1330">
        <v>10</v>
      </c>
      <c r="B1330">
        <v>95</v>
      </c>
      <c r="C1330" t="s">
        <v>26</v>
      </c>
      <c r="D1330">
        <v>7.7813</v>
      </c>
      <c r="E1330">
        <v>12.85</v>
      </c>
      <c r="F1330">
        <v>9.41</v>
      </c>
      <c r="G1330">
        <v>21.73</v>
      </c>
      <c r="H1330">
        <v>0.33</v>
      </c>
      <c r="I1330">
        <v>26</v>
      </c>
      <c r="J1330">
        <v>189.49</v>
      </c>
      <c r="K1330">
        <v>53.44</v>
      </c>
      <c r="L1330">
        <v>3.5</v>
      </c>
      <c r="M1330">
        <v>24</v>
      </c>
      <c r="N1330">
        <v>37.55</v>
      </c>
      <c r="O1330">
        <v>23604.32</v>
      </c>
      <c r="P1330">
        <v>121.3</v>
      </c>
      <c r="Q1330">
        <v>453.17</v>
      </c>
      <c r="R1330">
        <v>53.76</v>
      </c>
      <c r="S1330">
        <v>28.65</v>
      </c>
      <c r="T1330">
        <v>11754.34</v>
      </c>
      <c r="U1330">
        <v>0.53</v>
      </c>
      <c r="V1330">
        <v>0.86</v>
      </c>
      <c r="W1330">
        <v>0.11</v>
      </c>
      <c r="X1330">
        <v>0.6899999999999999</v>
      </c>
      <c r="Y1330">
        <v>1</v>
      </c>
      <c r="Z1330">
        <v>10</v>
      </c>
    </row>
    <row r="1331" spans="1:26">
      <c r="A1331">
        <v>11</v>
      </c>
      <c r="B1331">
        <v>95</v>
      </c>
      <c r="C1331" t="s">
        <v>26</v>
      </c>
      <c r="D1331">
        <v>7.7651</v>
      </c>
      <c r="E1331">
        <v>12.88</v>
      </c>
      <c r="F1331">
        <v>9.48</v>
      </c>
      <c r="G1331">
        <v>22.75</v>
      </c>
      <c r="H1331">
        <v>0.35</v>
      </c>
      <c r="I1331">
        <v>25</v>
      </c>
      <c r="J1331">
        <v>189.87</v>
      </c>
      <c r="K1331">
        <v>53.44</v>
      </c>
      <c r="L1331">
        <v>3.75</v>
      </c>
      <c r="M1331">
        <v>23</v>
      </c>
      <c r="N1331">
        <v>37.69</v>
      </c>
      <c r="O1331">
        <v>23651.38</v>
      </c>
      <c r="P1331">
        <v>121.86</v>
      </c>
      <c r="Q1331">
        <v>453.2</v>
      </c>
      <c r="R1331">
        <v>55.55</v>
      </c>
      <c r="S1331">
        <v>28.65</v>
      </c>
      <c r="T1331">
        <v>12652.61</v>
      </c>
      <c r="U1331">
        <v>0.52</v>
      </c>
      <c r="V1331">
        <v>0.86</v>
      </c>
      <c r="W1331">
        <v>0.12</v>
      </c>
      <c r="X1331">
        <v>0.76</v>
      </c>
      <c r="Y1331">
        <v>1</v>
      </c>
      <c r="Z1331">
        <v>10</v>
      </c>
    </row>
    <row r="1332" spans="1:26">
      <c r="A1332">
        <v>12</v>
      </c>
      <c r="B1332">
        <v>95</v>
      </c>
      <c r="C1332" t="s">
        <v>26</v>
      </c>
      <c r="D1332">
        <v>7.8757</v>
      </c>
      <c r="E1332">
        <v>12.7</v>
      </c>
      <c r="F1332">
        <v>9.369999999999999</v>
      </c>
      <c r="G1332">
        <v>24.45</v>
      </c>
      <c r="H1332">
        <v>0.37</v>
      </c>
      <c r="I1332">
        <v>23</v>
      </c>
      <c r="J1332">
        <v>190.25</v>
      </c>
      <c r="K1332">
        <v>53.44</v>
      </c>
      <c r="L1332">
        <v>4</v>
      </c>
      <c r="M1332">
        <v>21</v>
      </c>
      <c r="N1332">
        <v>37.82</v>
      </c>
      <c r="O1332">
        <v>23698.48</v>
      </c>
      <c r="P1332">
        <v>120.16</v>
      </c>
      <c r="Q1332">
        <v>453.22</v>
      </c>
      <c r="R1332">
        <v>52.05</v>
      </c>
      <c r="S1332">
        <v>28.65</v>
      </c>
      <c r="T1332">
        <v>10913.07</v>
      </c>
      <c r="U1332">
        <v>0.55</v>
      </c>
      <c r="V1332">
        <v>0.87</v>
      </c>
      <c r="W1332">
        <v>0.12</v>
      </c>
      <c r="X1332">
        <v>0.65</v>
      </c>
      <c r="Y1332">
        <v>1</v>
      </c>
      <c r="Z1332">
        <v>10</v>
      </c>
    </row>
    <row r="1333" spans="1:26">
      <c r="A1333">
        <v>13</v>
      </c>
      <c r="B1333">
        <v>95</v>
      </c>
      <c r="C1333" t="s">
        <v>26</v>
      </c>
      <c r="D1333">
        <v>7.9683</v>
      </c>
      <c r="E1333">
        <v>12.55</v>
      </c>
      <c r="F1333">
        <v>9.300000000000001</v>
      </c>
      <c r="G1333">
        <v>26.57</v>
      </c>
      <c r="H1333">
        <v>0.4</v>
      </c>
      <c r="I1333">
        <v>21</v>
      </c>
      <c r="J1333">
        <v>190.63</v>
      </c>
      <c r="K1333">
        <v>53.44</v>
      </c>
      <c r="L1333">
        <v>4.25</v>
      </c>
      <c r="M1333">
        <v>19</v>
      </c>
      <c r="N1333">
        <v>37.95</v>
      </c>
      <c r="O1333">
        <v>23745.63</v>
      </c>
      <c r="P1333">
        <v>118.34</v>
      </c>
      <c r="Q1333">
        <v>453.2</v>
      </c>
      <c r="R1333">
        <v>49.52</v>
      </c>
      <c r="S1333">
        <v>28.65</v>
      </c>
      <c r="T1333">
        <v>9660.540000000001</v>
      </c>
      <c r="U1333">
        <v>0.58</v>
      </c>
      <c r="V1333">
        <v>0.87</v>
      </c>
      <c r="W1333">
        <v>0.11</v>
      </c>
      <c r="X1333">
        <v>0.58</v>
      </c>
      <c r="Y1333">
        <v>1</v>
      </c>
      <c r="Z1333">
        <v>10</v>
      </c>
    </row>
    <row r="1334" spans="1:26">
      <c r="A1334">
        <v>14</v>
      </c>
      <c r="B1334">
        <v>95</v>
      </c>
      <c r="C1334" t="s">
        <v>26</v>
      </c>
      <c r="D1334">
        <v>8.0107</v>
      </c>
      <c r="E1334">
        <v>12.48</v>
      </c>
      <c r="F1334">
        <v>9.27</v>
      </c>
      <c r="G1334">
        <v>27.81</v>
      </c>
      <c r="H1334">
        <v>0.42</v>
      </c>
      <c r="I1334">
        <v>20</v>
      </c>
      <c r="J1334">
        <v>191.02</v>
      </c>
      <c r="K1334">
        <v>53.44</v>
      </c>
      <c r="L1334">
        <v>4.5</v>
      </c>
      <c r="M1334">
        <v>18</v>
      </c>
      <c r="N1334">
        <v>38.08</v>
      </c>
      <c r="O1334">
        <v>23792.83</v>
      </c>
      <c r="P1334">
        <v>117.81</v>
      </c>
      <c r="Q1334">
        <v>453.18</v>
      </c>
      <c r="R1334">
        <v>48.52</v>
      </c>
      <c r="S1334">
        <v>28.65</v>
      </c>
      <c r="T1334">
        <v>9167.43</v>
      </c>
      <c r="U1334">
        <v>0.59</v>
      </c>
      <c r="V1334">
        <v>0.88</v>
      </c>
      <c r="W1334">
        <v>0.11</v>
      </c>
      <c r="X1334">
        <v>0.55</v>
      </c>
      <c r="Y1334">
        <v>1</v>
      </c>
      <c r="Z1334">
        <v>10</v>
      </c>
    </row>
    <row r="1335" spans="1:26">
      <c r="A1335">
        <v>15</v>
      </c>
      <c r="B1335">
        <v>95</v>
      </c>
      <c r="C1335" t="s">
        <v>26</v>
      </c>
      <c r="D1335">
        <v>8.057700000000001</v>
      </c>
      <c r="E1335">
        <v>12.41</v>
      </c>
      <c r="F1335">
        <v>9.23</v>
      </c>
      <c r="G1335">
        <v>29.16</v>
      </c>
      <c r="H1335">
        <v>0.44</v>
      </c>
      <c r="I1335">
        <v>19</v>
      </c>
      <c r="J1335">
        <v>191.4</v>
      </c>
      <c r="K1335">
        <v>53.44</v>
      </c>
      <c r="L1335">
        <v>4.75</v>
      </c>
      <c r="M1335">
        <v>17</v>
      </c>
      <c r="N1335">
        <v>38.22</v>
      </c>
      <c r="O1335">
        <v>23840.07</v>
      </c>
      <c r="P1335">
        <v>116.98</v>
      </c>
      <c r="Q1335">
        <v>453.2</v>
      </c>
      <c r="R1335">
        <v>47.36</v>
      </c>
      <c r="S1335">
        <v>28.65</v>
      </c>
      <c r="T1335">
        <v>8590.17</v>
      </c>
      <c r="U1335">
        <v>0.6</v>
      </c>
      <c r="V1335">
        <v>0.88</v>
      </c>
      <c r="W1335">
        <v>0.11</v>
      </c>
      <c r="X1335">
        <v>0.51</v>
      </c>
      <c r="Y1335">
        <v>1</v>
      </c>
      <c r="Z1335">
        <v>10</v>
      </c>
    </row>
    <row r="1336" spans="1:26">
      <c r="A1336">
        <v>16</v>
      </c>
      <c r="B1336">
        <v>95</v>
      </c>
      <c r="C1336" t="s">
        <v>26</v>
      </c>
      <c r="D1336">
        <v>8.1076</v>
      </c>
      <c r="E1336">
        <v>12.33</v>
      </c>
      <c r="F1336">
        <v>9.199999999999999</v>
      </c>
      <c r="G1336">
        <v>30.65</v>
      </c>
      <c r="H1336">
        <v>0.46</v>
      </c>
      <c r="I1336">
        <v>18</v>
      </c>
      <c r="J1336">
        <v>191.78</v>
      </c>
      <c r="K1336">
        <v>53.44</v>
      </c>
      <c r="L1336">
        <v>5</v>
      </c>
      <c r="M1336">
        <v>16</v>
      </c>
      <c r="N1336">
        <v>38.35</v>
      </c>
      <c r="O1336">
        <v>23887.36</v>
      </c>
      <c r="P1336">
        <v>115.83</v>
      </c>
      <c r="Q1336">
        <v>453.18</v>
      </c>
      <c r="R1336">
        <v>46.02</v>
      </c>
      <c r="S1336">
        <v>28.65</v>
      </c>
      <c r="T1336">
        <v>7927.08</v>
      </c>
      <c r="U1336">
        <v>0.62</v>
      </c>
      <c r="V1336">
        <v>0.88</v>
      </c>
      <c r="W1336">
        <v>0.11</v>
      </c>
      <c r="X1336">
        <v>0.47</v>
      </c>
      <c r="Y1336">
        <v>1</v>
      </c>
      <c r="Z1336">
        <v>10</v>
      </c>
    </row>
    <row r="1337" spans="1:26">
      <c r="A1337">
        <v>17</v>
      </c>
      <c r="B1337">
        <v>95</v>
      </c>
      <c r="C1337" t="s">
        <v>26</v>
      </c>
      <c r="D1337">
        <v>8.1479</v>
      </c>
      <c r="E1337">
        <v>12.27</v>
      </c>
      <c r="F1337">
        <v>9.17</v>
      </c>
      <c r="G1337">
        <v>32.37</v>
      </c>
      <c r="H1337">
        <v>0.48</v>
      </c>
      <c r="I1337">
        <v>17</v>
      </c>
      <c r="J1337">
        <v>192.17</v>
      </c>
      <c r="K1337">
        <v>53.44</v>
      </c>
      <c r="L1337">
        <v>5.25</v>
      </c>
      <c r="M1337">
        <v>15</v>
      </c>
      <c r="N1337">
        <v>38.48</v>
      </c>
      <c r="O1337">
        <v>23934.69</v>
      </c>
      <c r="P1337">
        <v>115.04</v>
      </c>
      <c r="Q1337">
        <v>453.22</v>
      </c>
      <c r="R1337">
        <v>45.28</v>
      </c>
      <c r="S1337">
        <v>28.65</v>
      </c>
      <c r="T1337">
        <v>7558.27</v>
      </c>
      <c r="U1337">
        <v>0.63</v>
      </c>
      <c r="V1337">
        <v>0.89</v>
      </c>
      <c r="W1337">
        <v>0.11</v>
      </c>
      <c r="X1337">
        <v>0.45</v>
      </c>
      <c r="Y1337">
        <v>1</v>
      </c>
      <c r="Z1337">
        <v>10</v>
      </c>
    </row>
    <row r="1338" spans="1:26">
      <c r="A1338">
        <v>18</v>
      </c>
      <c r="B1338">
        <v>95</v>
      </c>
      <c r="C1338" t="s">
        <v>26</v>
      </c>
      <c r="D1338">
        <v>8.1889</v>
      </c>
      <c r="E1338">
        <v>12.21</v>
      </c>
      <c r="F1338">
        <v>9.15</v>
      </c>
      <c r="G1338">
        <v>34.3</v>
      </c>
      <c r="H1338">
        <v>0.51</v>
      </c>
      <c r="I1338">
        <v>16</v>
      </c>
      <c r="J1338">
        <v>192.55</v>
      </c>
      <c r="K1338">
        <v>53.44</v>
      </c>
      <c r="L1338">
        <v>5.5</v>
      </c>
      <c r="M1338">
        <v>14</v>
      </c>
      <c r="N1338">
        <v>38.62</v>
      </c>
      <c r="O1338">
        <v>23982.06</v>
      </c>
      <c r="P1338">
        <v>114.41</v>
      </c>
      <c r="Q1338">
        <v>453.18</v>
      </c>
      <c r="R1338">
        <v>44.32</v>
      </c>
      <c r="S1338">
        <v>28.65</v>
      </c>
      <c r="T1338">
        <v>7082.87</v>
      </c>
      <c r="U1338">
        <v>0.65</v>
      </c>
      <c r="V1338">
        <v>0.89</v>
      </c>
      <c r="W1338">
        <v>0.11</v>
      </c>
      <c r="X1338">
        <v>0.43</v>
      </c>
      <c r="Y1338">
        <v>1</v>
      </c>
      <c r="Z1338">
        <v>10</v>
      </c>
    </row>
    <row r="1339" spans="1:26">
      <c r="A1339">
        <v>19</v>
      </c>
      <c r="B1339">
        <v>95</v>
      </c>
      <c r="C1339" t="s">
        <v>26</v>
      </c>
      <c r="D1339">
        <v>8.1921</v>
      </c>
      <c r="E1339">
        <v>12.21</v>
      </c>
      <c r="F1339">
        <v>9.140000000000001</v>
      </c>
      <c r="G1339">
        <v>34.29</v>
      </c>
      <c r="H1339">
        <v>0.53</v>
      </c>
      <c r="I1339">
        <v>16</v>
      </c>
      <c r="J1339">
        <v>192.94</v>
      </c>
      <c r="K1339">
        <v>53.44</v>
      </c>
      <c r="L1339">
        <v>5.75</v>
      </c>
      <c r="M1339">
        <v>14</v>
      </c>
      <c r="N1339">
        <v>38.75</v>
      </c>
      <c r="O1339">
        <v>24029.48</v>
      </c>
      <c r="P1339">
        <v>113.57</v>
      </c>
      <c r="Q1339">
        <v>453.18</v>
      </c>
      <c r="R1339">
        <v>44.31</v>
      </c>
      <c r="S1339">
        <v>28.65</v>
      </c>
      <c r="T1339">
        <v>7081.41</v>
      </c>
      <c r="U1339">
        <v>0.65</v>
      </c>
      <c r="V1339">
        <v>0.89</v>
      </c>
      <c r="W1339">
        <v>0.11</v>
      </c>
      <c r="X1339">
        <v>0.42</v>
      </c>
      <c r="Y1339">
        <v>1</v>
      </c>
      <c r="Z1339">
        <v>10</v>
      </c>
    </row>
    <row r="1340" spans="1:26">
      <c r="A1340">
        <v>20</v>
      </c>
      <c r="B1340">
        <v>95</v>
      </c>
      <c r="C1340" t="s">
        <v>26</v>
      </c>
      <c r="D1340">
        <v>8.239100000000001</v>
      </c>
      <c r="E1340">
        <v>12.14</v>
      </c>
      <c r="F1340">
        <v>9.109999999999999</v>
      </c>
      <c r="G1340">
        <v>36.44</v>
      </c>
      <c r="H1340">
        <v>0.55</v>
      </c>
      <c r="I1340">
        <v>15</v>
      </c>
      <c r="J1340">
        <v>193.32</v>
      </c>
      <c r="K1340">
        <v>53.44</v>
      </c>
      <c r="L1340">
        <v>6</v>
      </c>
      <c r="M1340">
        <v>13</v>
      </c>
      <c r="N1340">
        <v>38.89</v>
      </c>
      <c r="O1340">
        <v>24076.95</v>
      </c>
      <c r="P1340">
        <v>112.88</v>
      </c>
      <c r="Q1340">
        <v>453.19</v>
      </c>
      <c r="R1340">
        <v>43.26</v>
      </c>
      <c r="S1340">
        <v>28.65</v>
      </c>
      <c r="T1340">
        <v>6560</v>
      </c>
      <c r="U1340">
        <v>0.66</v>
      </c>
      <c r="V1340">
        <v>0.89</v>
      </c>
      <c r="W1340">
        <v>0.11</v>
      </c>
      <c r="X1340">
        <v>0.39</v>
      </c>
      <c r="Y1340">
        <v>1</v>
      </c>
      <c r="Z1340">
        <v>10</v>
      </c>
    </row>
    <row r="1341" spans="1:26">
      <c r="A1341">
        <v>21</v>
      </c>
      <c r="B1341">
        <v>95</v>
      </c>
      <c r="C1341" t="s">
        <v>26</v>
      </c>
      <c r="D1341">
        <v>8.347200000000001</v>
      </c>
      <c r="E1341">
        <v>11.98</v>
      </c>
      <c r="F1341">
        <v>8.99</v>
      </c>
      <c r="G1341">
        <v>38.53</v>
      </c>
      <c r="H1341">
        <v>0.57</v>
      </c>
      <c r="I1341">
        <v>14</v>
      </c>
      <c r="J1341">
        <v>193.71</v>
      </c>
      <c r="K1341">
        <v>53.44</v>
      </c>
      <c r="L1341">
        <v>6.25</v>
      </c>
      <c r="M1341">
        <v>12</v>
      </c>
      <c r="N1341">
        <v>39.02</v>
      </c>
      <c r="O1341">
        <v>24124.47</v>
      </c>
      <c r="P1341">
        <v>110.78</v>
      </c>
      <c r="Q1341">
        <v>453.17</v>
      </c>
      <c r="R1341">
        <v>39.23</v>
      </c>
      <c r="S1341">
        <v>28.65</v>
      </c>
      <c r="T1341">
        <v>4548.74</v>
      </c>
      <c r="U1341">
        <v>0.73</v>
      </c>
      <c r="V1341">
        <v>0.9</v>
      </c>
      <c r="W1341">
        <v>0.1</v>
      </c>
      <c r="X1341">
        <v>0.27</v>
      </c>
      <c r="Y1341">
        <v>1</v>
      </c>
      <c r="Z1341">
        <v>10</v>
      </c>
    </row>
    <row r="1342" spans="1:26">
      <c r="A1342">
        <v>22</v>
      </c>
      <c r="B1342">
        <v>95</v>
      </c>
      <c r="C1342" t="s">
        <v>26</v>
      </c>
      <c r="D1342">
        <v>8.253299999999999</v>
      </c>
      <c r="E1342">
        <v>12.12</v>
      </c>
      <c r="F1342">
        <v>9.130000000000001</v>
      </c>
      <c r="G1342">
        <v>39.11</v>
      </c>
      <c r="H1342">
        <v>0.59</v>
      </c>
      <c r="I1342">
        <v>14</v>
      </c>
      <c r="J1342">
        <v>194.09</v>
      </c>
      <c r="K1342">
        <v>53.44</v>
      </c>
      <c r="L1342">
        <v>6.5</v>
      </c>
      <c r="M1342">
        <v>12</v>
      </c>
      <c r="N1342">
        <v>39.16</v>
      </c>
      <c r="O1342">
        <v>24172.03</v>
      </c>
      <c r="P1342">
        <v>112.27</v>
      </c>
      <c r="Q1342">
        <v>453.33</v>
      </c>
      <c r="R1342">
        <v>44.24</v>
      </c>
      <c r="S1342">
        <v>28.65</v>
      </c>
      <c r="T1342">
        <v>7052.83</v>
      </c>
      <c r="U1342">
        <v>0.65</v>
      </c>
      <c r="V1342">
        <v>0.89</v>
      </c>
      <c r="W1342">
        <v>0.09</v>
      </c>
      <c r="X1342">
        <v>0.41</v>
      </c>
      <c r="Y1342">
        <v>1</v>
      </c>
      <c r="Z1342">
        <v>10</v>
      </c>
    </row>
    <row r="1343" spans="1:26">
      <c r="A1343">
        <v>23</v>
      </c>
      <c r="B1343">
        <v>95</v>
      </c>
      <c r="C1343" t="s">
        <v>26</v>
      </c>
      <c r="D1343">
        <v>8.3193</v>
      </c>
      <c r="E1343">
        <v>12.02</v>
      </c>
      <c r="F1343">
        <v>9.07</v>
      </c>
      <c r="G1343">
        <v>41.85</v>
      </c>
      <c r="H1343">
        <v>0.62</v>
      </c>
      <c r="I1343">
        <v>13</v>
      </c>
      <c r="J1343">
        <v>194.48</v>
      </c>
      <c r="K1343">
        <v>53.44</v>
      </c>
      <c r="L1343">
        <v>6.75</v>
      </c>
      <c r="M1343">
        <v>11</v>
      </c>
      <c r="N1343">
        <v>39.29</v>
      </c>
      <c r="O1343">
        <v>24219.63</v>
      </c>
      <c r="P1343">
        <v>111.18</v>
      </c>
      <c r="Q1343">
        <v>453.17</v>
      </c>
      <c r="R1343">
        <v>42.08</v>
      </c>
      <c r="S1343">
        <v>28.65</v>
      </c>
      <c r="T1343">
        <v>5980</v>
      </c>
      <c r="U1343">
        <v>0.68</v>
      </c>
      <c r="V1343">
        <v>0.9</v>
      </c>
      <c r="W1343">
        <v>0.1</v>
      </c>
      <c r="X1343">
        <v>0.35</v>
      </c>
      <c r="Y1343">
        <v>1</v>
      </c>
      <c r="Z1343">
        <v>10</v>
      </c>
    </row>
    <row r="1344" spans="1:26">
      <c r="A1344">
        <v>24</v>
      </c>
      <c r="B1344">
        <v>95</v>
      </c>
      <c r="C1344" t="s">
        <v>26</v>
      </c>
      <c r="D1344">
        <v>8.308299999999999</v>
      </c>
      <c r="E1344">
        <v>12.04</v>
      </c>
      <c r="F1344">
        <v>9.08</v>
      </c>
      <c r="G1344">
        <v>41.92</v>
      </c>
      <c r="H1344">
        <v>0.64</v>
      </c>
      <c r="I1344">
        <v>13</v>
      </c>
      <c r="J1344">
        <v>194.86</v>
      </c>
      <c r="K1344">
        <v>53.44</v>
      </c>
      <c r="L1344">
        <v>7</v>
      </c>
      <c r="M1344">
        <v>11</v>
      </c>
      <c r="N1344">
        <v>39.43</v>
      </c>
      <c r="O1344">
        <v>24267.28</v>
      </c>
      <c r="P1344">
        <v>110.51</v>
      </c>
      <c r="Q1344">
        <v>453.17</v>
      </c>
      <c r="R1344">
        <v>42.6</v>
      </c>
      <c r="S1344">
        <v>28.65</v>
      </c>
      <c r="T1344">
        <v>6238.11</v>
      </c>
      <c r="U1344">
        <v>0.67</v>
      </c>
      <c r="V1344">
        <v>0.89</v>
      </c>
      <c r="W1344">
        <v>0.1</v>
      </c>
      <c r="X1344">
        <v>0.36</v>
      </c>
      <c r="Y1344">
        <v>1</v>
      </c>
      <c r="Z1344">
        <v>10</v>
      </c>
    </row>
    <row r="1345" spans="1:26">
      <c r="A1345">
        <v>25</v>
      </c>
      <c r="B1345">
        <v>95</v>
      </c>
      <c r="C1345" t="s">
        <v>26</v>
      </c>
      <c r="D1345">
        <v>8.3735</v>
      </c>
      <c r="E1345">
        <v>11.94</v>
      </c>
      <c r="F1345">
        <v>9.029999999999999</v>
      </c>
      <c r="G1345">
        <v>45.14</v>
      </c>
      <c r="H1345">
        <v>0.66</v>
      </c>
      <c r="I1345">
        <v>12</v>
      </c>
      <c r="J1345">
        <v>195.25</v>
      </c>
      <c r="K1345">
        <v>53.44</v>
      </c>
      <c r="L1345">
        <v>7.25</v>
      </c>
      <c r="M1345">
        <v>10</v>
      </c>
      <c r="N1345">
        <v>39.57</v>
      </c>
      <c r="O1345">
        <v>24314.98</v>
      </c>
      <c r="P1345">
        <v>109.46</v>
      </c>
      <c r="Q1345">
        <v>453.18</v>
      </c>
      <c r="R1345">
        <v>40.58</v>
      </c>
      <c r="S1345">
        <v>28.65</v>
      </c>
      <c r="T1345">
        <v>5232.9</v>
      </c>
      <c r="U1345">
        <v>0.71</v>
      </c>
      <c r="V1345">
        <v>0.9</v>
      </c>
      <c r="W1345">
        <v>0.1</v>
      </c>
      <c r="X1345">
        <v>0.31</v>
      </c>
      <c r="Y1345">
        <v>1</v>
      </c>
      <c r="Z1345">
        <v>10</v>
      </c>
    </row>
    <row r="1346" spans="1:26">
      <c r="A1346">
        <v>26</v>
      </c>
      <c r="B1346">
        <v>95</v>
      </c>
      <c r="C1346" t="s">
        <v>26</v>
      </c>
      <c r="D1346">
        <v>8.370100000000001</v>
      </c>
      <c r="E1346">
        <v>11.95</v>
      </c>
      <c r="F1346">
        <v>9.029999999999999</v>
      </c>
      <c r="G1346">
        <v>45.16</v>
      </c>
      <c r="H1346">
        <v>0.68</v>
      </c>
      <c r="I1346">
        <v>12</v>
      </c>
      <c r="J1346">
        <v>195.64</v>
      </c>
      <c r="K1346">
        <v>53.44</v>
      </c>
      <c r="L1346">
        <v>7.5</v>
      </c>
      <c r="M1346">
        <v>10</v>
      </c>
      <c r="N1346">
        <v>39.7</v>
      </c>
      <c r="O1346">
        <v>24362.73</v>
      </c>
      <c r="P1346">
        <v>109.04</v>
      </c>
      <c r="Q1346">
        <v>453.17</v>
      </c>
      <c r="R1346">
        <v>40.8</v>
      </c>
      <c r="S1346">
        <v>28.65</v>
      </c>
      <c r="T1346">
        <v>5344.44</v>
      </c>
      <c r="U1346">
        <v>0.7</v>
      </c>
      <c r="V1346">
        <v>0.9</v>
      </c>
      <c r="W1346">
        <v>0.1</v>
      </c>
      <c r="X1346">
        <v>0.31</v>
      </c>
      <c r="Y1346">
        <v>1</v>
      </c>
      <c r="Z1346">
        <v>10</v>
      </c>
    </row>
    <row r="1347" spans="1:26">
      <c r="A1347">
        <v>27</v>
      </c>
      <c r="B1347">
        <v>95</v>
      </c>
      <c r="C1347" t="s">
        <v>26</v>
      </c>
      <c r="D1347">
        <v>8.4175</v>
      </c>
      <c r="E1347">
        <v>11.88</v>
      </c>
      <c r="F1347">
        <v>9</v>
      </c>
      <c r="G1347">
        <v>49.1</v>
      </c>
      <c r="H1347">
        <v>0.7</v>
      </c>
      <c r="I1347">
        <v>11</v>
      </c>
      <c r="J1347">
        <v>196.03</v>
      </c>
      <c r="K1347">
        <v>53.44</v>
      </c>
      <c r="L1347">
        <v>7.75</v>
      </c>
      <c r="M1347">
        <v>9</v>
      </c>
      <c r="N1347">
        <v>39.84</v>
      </c>
      <c r="O1347">
        <v>24410.52</v>
      </c>
      <c r="P1347">
        <v>107.78</v>
      </c>
      <c r="Q1347">
        <v>453.17</v>
      </c>
      <c r="R1347">
        <v>39.75</v>
      </c>
      <c r="S1347">
        <v>28.65</v>
      </c>
      <c r="T1347">
        <v>4823.42</v>
      </c>
      <c r="U1347">
        <v>0.72</v>
      </c>
      <c r="V1347">
        <v>0.9</v>
      </c>
      <c r="W1347">
        <v>0.1</v>
      </c>
      <c r="X1347">
        <v>0.28</v>
      </c>
      <c r="Y1347">
        <v>1</v>
      </c>
      <c r="Z1347">
        <v>10</v>
      </c>
    </row>
    <row r="1348" spans="1:26">
      <c r="A1348">
        <v>28</v>
      </c>
      <c r="B1348">
        <v>95</v>
      </c>
      <c r="C1348" t="s">
        <v>26</v>
      </c>
      <c r="D1348">
        <v>8.413399999999999</v>
      </c>
      <c r="E1348">
        <v>11.89</v>
      </c>
      <c r="F1348">
        <v>9.01</v>
      </c>
      <c r="G1348">
        <v>49.13</v>
      </c>
      <c r="H1348">
        <v>0.72</v>
      </c>
      <c r="I1348">
        <v>11</v>
      </c>
      <c r="J1348">
        <v>196.41</v>
      </c>
      <c r="K1348">
        <v>53.44</v>
      </c>
      <c r="L1348">
        <v>8</v>
      </c>
      <c r="M1348">
        <v>9</v>
      </c>
      <c r="N1348">
        <v>39.98</v>
      </c>
      <c r="O1348">
        <v>24458.36</v>
      </c>
      <c r="P1348">
        <v>107.75</v>
      </c>
      <c r="Q1348">
        <v>453.17</v>
      </c>
      <c r="R1348">
        <v>39.96</v>
      </c>
      <c r="S1348">
        <v>28.65</v>
      </c>
      <c r="T1348">
        <v>4929.63</v>
      </c>
      <c r="U1348">
        <v>0.72</v>
      </c>
      <c r="V1348">
        <v>0.9</v>
      </c>
      <c r="W1348">
        <v>0.1</v>
      </c>
      <c r="X1348">
        <v>0.29</v>
      </c>
      <c r="Y1348">
        <v>1</v>
      </c>
      <c r="Z1348">
        <v>10</v>
      </c>
    </row>
    <row r="1349" spans="1:26">
      <c r="A1349">
        <v>29</v>
      </c>
      <c r="B1349">
        <v>95</v>
      </c>
      <c r="C1349" t="s">
        <v>26</v>
      </c>
      <c r="D1349">
        <v>8.4138</v>
      </c>
      <c r="E1349">
        <v>11.89</v>
      </c>
      <c r="F1349">
        <v>9.01</v>
      </c>
      <c r="G1349">
        <v>49.13</v>
      </c>
      <c r="H1349">
        <v>0.74</v>
      </c>
      <c r="I1349">
        <v>11</v>
      </c>
      <c r="J1349">
        <v>196.8</v>
      </c>
      <c r="K1349">
        <v>53.44</v>
      </c>
      <c r="L1349">
        <v>8.25</v>
      </c>
      <c r="M1349">
        <v>9</v>
      </c>
      <c r="N1349">
        <v>40.12</v>
      </c>
      <c r="O1349">
        <v>24506.24</v>
      </c>
      <c r="P1349">
        <v>107.02</v>
      </c>
      <c r="Q1349">
        <v>453.2</v>
      </c>
      <c r="R1349">
        <v>40.02</v>
      </c>
      <c r="S1349">
        <v>28.65</v>
      </c>
      <c r="T1349">
        <v>4958.3</v>
      </c>
      <c r="U1349">
        <v>0.72</v>
      </c>
      <c r="V1349">
        <v>0.9</v>
      </c>
      <c r="W1349">
        <v>0.1</v>
      </c>
      <c r="X1349">
        <v>0.29</v>
      </c>
      <c r="Y1349">
        <v>1</v>
      </c>
      <c r="Z1349">
        <v>10</v>
      </c>
    </row>
    <row r="1350" spans="1:26">
      <c r="A1350">
        <v>30</v>
      </c>
      <c r="B1350">
        <v>95</v>
      </c>
      <c r="C1350" t="s">
        <v>26</v>
      </c>
      <c r="D1350">
        <v>8.4666</v>
      </c>
      <c r="E1350">
        <v>11.81</v>
      </c>
      <c r="F1350">
        <v>8.970000000000001</v>
      </c>
      <c r="G1350">
        <v>53.82</v>
      </c>
      <c r="H1350">
        <v>0.77</v>
      </c>
      <c r="I1350">
        <v>10</v>
      </c>
      <c r="J1350">
        <v>197.19</v>
      </c>
      <c r="K1350">
        <v>53.44</v>
      </c>
      <c r="L1350">
        <v>8.5</v>
      </c>
      <c r="M1350">
        <v>8</v>
      </c>
      <c r="N1350">
        <v>40.26</v>
      </c>
      <c r="O1350">
        <v>24554.18</v>
      </c>
      <c r="P1350">
        <v>106</v>
      </c>
      <c r="Q1350">
        <v>453.17</v>
      </c>
      <c r="R1350">
        <v>38.7</v>
      </c>
      <c r="S1350">
        <v>28.65</v>
      </c>
      <c r="T1350">
        <v>4303.59</v>
      </c>
      <c r="U1350">
        <v>0.74</v>
      </c>
      <c r="V1350">
        <v>0.91</v>
      </c>
      <c r="W1350">
        <v>0.1</v>
      </c>
      <c r="X1350">
        <v>0.25</v>
      </c>
      <c r="Y1350">
        <v>1</v>
      </c>
      <c r="Z1350">
        <v>10</v>
      </c>
    </row>
    <row r="1351" spans="1:26">
      <c r="A1351">
        <v>31</v>
      </c>
      <c r="B1351">
        <v>95</v>
      </c>
      <c r="C1351" t="s">
        <v>26</v>
      </c>
      <c r="D1351">
        <v>8.494199999999999</v>
      </c>
      <c r="E1351">
        <v>11.77</v>
      </c>
      <c r="F1351">
        <v>8.93</v>
      </c>
      <c r="G1351">
        <v>53.59</v>
      </c>
      <c r="H1351">
        <v>0.79</v>
      </c>
      <c r="I1351">
        <v>10</v>
      </c>
      <c r="J1351">
        <v>197.58</v>
      </c>
      <c r="K1351">
        <v>53.44</v>
      </c>
      <c r="L1351">
        <v>8.75</v>
      </c>
      <c r="M1351">
        <v>8</v>
      </c>
      <c r="N1351">
        <v>40.39</v>
      </c>
      <c r="O1351">
        <v>24602.15</v>
      </c>
      <c r="P1351">
        <v>105.29</v>
      </c>
      <c r="Q1351">
        <v>453.17</v>
      </c>
      <c r="R1351">
        <v>37.33</v>
      </c>
      <c r="S1351">
        <v>28.65</v>
      </c>
      <c r="T1351">
        <v>3619.8</v>
      </c>
      <c r="U1351">
        <v>0.77</v>
      </c>
      <c r="V1351">
        <v>0.91</v>
      </c>
      <c r="W1351">
        <v>0.1</v>
      </c>
      <c r="X1351">
        <v>0.21</v>
      </c>
      <c r="Y1351">
        <v>1</v>
      </c>
      <c r="Z1351">
        <v>10</v>
      </c>
    </row>
    <row r="1352" spans="1:26">
      <c r="A1352">
        <v>32</v>
      </c>
      <c r="B1352">
        <v>95</v>
      </c>
      <c r="C1352" t="s">
        <v>26</v>
      </c>
      <c r="D1352">
        <v>8.472</v>
      </c>
      <c r="E1352">
        <v>11.8</v>
      </c>
      <c r="F1352">
        <v>8.960000000000001</v>
      </c>
      <c r="G1352">
        <v>53.78</v>
      </c>
      <c r="H1352">
        <v>0.8100000000000001</v>
      </c>
      <c r="I1352">
        <v>10</v>
      </c>
      <c r="J1352">
        <v>197.97</v>
      </c>
      <c r="K1352">
        <v>53.44</v>
      </c>
      <c r="L1352">
        <v>9</v>
      </c>
      <c r="M1352">
        <v>8</v>
      </c>
      <c r="N1352">
        <v>40.53</v>
      </c>
      <c r="O1352">
        <v>24650.18</v>
      </c>
      <c r="P1352">
        <v>104.55</v>
      </c>
      <c r="Q1352">
        <v>453.19</v>
      </c>
      <c r="R1352">
        <v>38.68</v>
      </c>
      <c r="S1352">
        <v>28.65</v>
      </c>
      <c r="T1352">
        <v>4292.91</v>
      </c>
      <c r="U1352">
        <v>0.74</v>
      </c>
      <c r="V1352">
        <v>0.91</v>
      </c>
      <c r="W1352">
        <v>0.09</v>
      </c>
      <c r="X1352">
        <v>0.24</v>
      </c>
      <c r="Y1352">
        <v>1</v>
      </c>
      <c r="Z1352">
        <v>10</v>
      </c>
    </row>
    <row r="1353" spans="1:26">
      <c r="A1353">
        <v>33</v>
      </c>
      <c r="B1353">
        <v>95</v>
      </c>
      <c r="C1353" t="s">
        <v>26</v>
      </c>
      <c r="D1353">
        <v>8.4513</v>
      </c>
      <c r="E1353">
        <v>11.83</v>
      </c>
      <c r="F1353">
        <v>8.99</v>
      </c>
      <c r="G1353">
        <v>53.95</v>
      </c>
      <c r="H1353">
        <v>0.83</v>
      </c>
      <c r="I1353">
        <v>10</v>
      </c>
      <c r="J1353">
        <v>198.36</v>
      </c>
      <c r="K1353">
        <v>53.44</v>
      </c>
      <c r="L1353">
        <v>9.25</v>
      </c>
      <c r="M1353">
        <v>8</v>
      </c>
      <c r="N1353">
        <v>40.67</v>
      </c>
      <c r="O1353">
        <v>24698.26</v>
      </c>
      <c r="P1353">
        <v>104.45</v>
      </c>
      <c r="Q1353">
        <v>453.17</v>
      </c>
      <c r="R1353">
        <v>39.5</v>
      </c>
      <c r="S1353">
        <v>28.65</v>
      </c>
      <c r="T1353">
        <v>4707.44</v>
      </c>
      <c r="U1353">
        <v>0.73</v>
      </c>
      <c r="V1353">
        <v>0.9</v>
      </c>
      <c r="W1353">
        <v>0.1</v>
      </c>
      <c r="X1353">
        <v>0.27</v>
      </c>
      <c r="Y1353">
        <v>1</v>
      </c>
      <c r="Z1353">
        <v>10</v>
      </c>
    </row>
    <row r="1354" spans="1:26">
      <c r="A1354">
        <v>34</v>
      </c>
      <c r="B1354">
        <v>95</v>
      </c>
      <c r="C1354" t="s">
        <v>26</v>
      </c>
      <c r="D1354">
        <v>8.502599999999999</v>
      </c>
      <c r="E1354">
        <v>11.76</v>
      </c>
      <c r="F1354">
        <v>8.960000000000001</v>
      </c>
      <c r="G1354">
        <v>59.72</v>
      </c>
      <c r="H1354">
        <v>0.85</v>
      </c>
      <c r="I1354">
        <v>9</v>
      </c>
      <c r="J1354">
        <v>198.75</v>
      </c>
      <c r="K1354">
        <v>53.44</v>
      </c>
      <c r="L1354">
        <v>9.5</v>
      </c>
      <c r="M1354">
        <v>7</v>
      </c>
      <c r="N1354">
        <v>40.81</v>
      </c>
      <c r="O1354">
        <v>24746.38</v>
      </c>
      <c r="P1354">
        <v>103.41</v>
      </c>
      <c r="Q1354">
        <v>453.18</v>
      </c>
      <c r="R1354">
        <v>38.41</v>
      </c>
      <c r="S1354">
        <v>28.65</v>
      </c>
      <c r="T1354">
        <v>4165.56</v>
      </c>
      <c r="U1354">
        <v>0.75</v>
      </c>
      <c r="V1354">
        <v>0.91</v>
      </c>
      <c r="W1354">
        <v>0.09</v>
      </c>
      <c r="X1354">
        <v>0.24</v>
      </c>
      <c r="Y1354">
        <v>1</v>
      </c>
      <c r="Z1354">
        <v>10</v>
      </c>
    </row>
    <row r="1355" spans="1:26">
      <c r="A1355">
        <v>35</v>
      </c>
      <c r="B1355">
        <v>95</v>
      </c>
      <c r="C1355" t="s">
        <v>26</v>
      </c>
      <c r="D1355">
        <v>8.509399999999999</v>
      </c>
      <c r="E1355">
        <v>11.75</v>
      </c>
      <c r="F1355">
        <v>8.949999999999999</v>
      </c>
      <c r="G1355">
        <v>59.65</v>
      </c>
      <c r="H1355">
        <v>0.87</v>
      </c>
      <c r="I1355">
        <v>9</v>
      </c>
      <c r="J1355">
        <v>199.14</v>
      </c>
      <c r="K1355">
        <v>53.44</v>
      </c>
      <c r="L1355">
        <v>9.75</v>
      </c>
      <c r="M1355">
        <v>7</v>
      </c>
      <c r="N1355">
        <v>40.95</v>
      </c>
      <c r="O1355">
        <v>24794.55</v>
      </c>
      <c r="P1355">
        <v>103.52</v>
      </c>
      <c r="Q1355">
        <v>453.17</v>
      </c>
      <c r="R1355">
        <v>38.09</v>
      </c>
      <c r="S1355">
        <v>28.65</v>
      </c>
      <c r="T1355">
        <v>4006.09</v>
      </c>
      <c r="U1355">
        <v>0.75</v>
      </c>
      <c r="V1355">
        <v>0.91</v>
      </c>
      <c r="W1355">
        <v>0.09</v>
      </c>
      <c r="X1355">
        <v>0.23</v>
      </c>
      <c r="Y1355">
        <v>1</v>
      </c>
      <c r="Z1355">
        <v>10</v>
      </c>
    </row>
    <row r="1356" spans="1:26">
      <c r="A1356">
        <v>36</v>
      </c>
      <c r="B1356">
        <v>95</v>
      </c>
      <c r="C1356" t="s">
        <v>26</v>
      </c>
      <c r="D1356">
        <v>8.5076</v>
      </c>
      <c r="E1356">
        <v>11.75</v>
      </c>
      <c r="F1356">
        <v>8.949999999999999</v>
      </c>
      <c r="G1356">
        <v>59.67</v>
      </c>
      <c r="H1356">
        <v>0.89</v>
      </c>
      <c r="I1356">
        <v>9</v>
      </c>
      <c r="J1356">
        <v>199.53</v>
      </c>
      <c r="K1356">
        <v>53.44</v>
      </c>
      <c r="L1356">
        <v>10</v>
      </c>
      <c r="M1356">
        <v>7</v>
      </c>
      <c r="N1356">
        <v>41.1</v>
      </c>
      <c r="O1356">
        <v>24842.77</v>
      </c>
      <c r="P1356">
        <v>102.95</v>
      </c>
      <c r="Q1356">
        <v>453.17</v>
      </c>
      <c r="R1356">
        <v>38.19</v>
      </c>
      <c r="S1356">
        <v>28.65</v>
      </c>
      <c r="T1356">
        <v>4054.64</v>
      </c>
      <c r="U1356">
        <v>0.75</v>
      </c>
      <c r="V1356">
        <v>0.91</v>
      </c>
      <c r="W1356">
        <v>0.09</v>
      </c>
      <c r="X1356">
        <v>0.23</v>
      </c>
      <c r="Y1356">
        <v>1</v>
      </c>
      <c r="Z1356">
        <v>10</v>
      </c>
    </row>
    <row r="1357" spans="1:26">
      <c r="A1357">
        <v>37</v>
      </c>
      <c r="B1357">
        <v>95</v>
      </c>
      <c r="C1357" t="s">
        <v>26</v>
      </c>
      <c r="D1357">
        <v>8.507400000000001</v>
      </c>
      <c r="E1357">
        <v>11.75</v>
      </c>
      <c r="F1357">
        <v>8.949999999999999</v>
      </c>
      <c r="G1357">
        <v>59.67</v>
      </c>
      <c r="H1357">
        <v>0.91</v>
      </c>
      <c r="I1357">
        <v>9</v>
      </c>
      <c r="J1357">
        <v>199.92</v>
      </c>
      <c r="K1357">
        <v>53.44</v>
      </c>
      <c r="L1357">
        <v>10.25</v>
      </c>
      <c r="M1357">
        <v>7</v>
      </c>
      <c r="N1357">
        <v>41.24</v>
      </c>
      <c r="O1357">
        <v>24891.03</v>
      </c>
      <c r="P1357">
        <v>102.28</v>
      </c>
      <c r="Q1357">
        <v>453.17</v>
      </c>
      <c r="R1357">
        <v>38.12</v>
      </c>
      <c r="S1357">
        <v>28.65</v>
      </c>
      <c r="T1357">
        <v>4018.76</v>
      </c>
      <c r="U1357">
        <v>0.75</v>
      </c>
      <c r="V1357">
        <v>0.91</v>
      </c>
      <c r="W1357">
        <v>0.1</v>
      </c>
      <c r="X1357">
        <v>0.23</v>
      </c>
      <c r="Y1357">
        <v>1</v>
      </c>
      <c r="Z1357">
        <v>10</v>
      </c>
    </row>
    <row r="1358" spans="1:26">
      <c r="A1358">
        <v>38</v>
      </c>
      <c r="B1358">
        <v>95</v>
      </c>
      <c r="C1358" t="s">
        <v>26</v>
      </c>
      <c r="D1358">
        <v>8.565099999999999</v>
      </c>
      <c r="E1358">
        <v>11.68</v>
      </c>
      <c r="F1358">
        <v>8.91</v>
      </c>
      <c r="G1358">
        <v>66.81999999999999</v>
      </c>
      <c r="H1358">
        <v>0.93</v>
      </c>
      <c r="I1358">
        <v>8</v>
      </c>
      <c r="J1358">
        <v>200.31</v>
      </c>
      <c r="K1358">
        <v>53.44</v>
      </c>
      <c r="L1358">
        <v>10.5</v>
      </c>
      <c r="M1358">
        <v>6</v>
      </c>
      <c r="N1358">
        <v>41.38</v>
      </c>
      <c r="O1358">
        <v>24939.35</v>
      </c>
      <c r="P1358">
        <v>100.81</v>
      </c>
      <c r="Q1358">
        <v>453.17</v>
      </c>
      <c r="R1358">
        <v>36.79</v>
      </c>
      <c r="S1358">
        <v>28.65</v>
      </c>
      <c r="T1358">
        <v>3361.65</v>
      </c>
      <c r="U1358">
        <v>0.78</v>
      </c>
      <c r="V1358">
        <v>0.91</v>
      </c>
      <c r="W1358">
        <v>0.09</v>
      </c>
      <c r="X1358">
        <v>0.19</v>
      </c>
      <c r="Y1358">
        <v>1</v>
      </c>
      <c r="Z1358">
        <v>10</v>
      </c>
    </row>
    <row r="1359" spans="1:26">
      <c r="A1359">
        <v>39</v>
      </c>
      <c r="B1359">
        <v>95</v>
      </c>
      <c r="C1359" t="s">
        <v>26</v>
      </c>
      <c r="D1359">
        <v>8.5623</v>
      </c>
      <c r="E1359">
        <v>11.68</v>
      </c>
      <c r="F1359">
        <v>8.91</v>
      </c>
      <c r="G1359">
        <v>66.84999999999999</v>
      </c>
      <c r="H1359">
        <v>0.95</v>
      </c>
      <c r="I1359">
        <v>8</v>
      </c>
      <c r="J1359">
        <v>200.71</v>
      </c>
      <c r="K1359">
        <v>53.44</v>
      </c>
      <c r="L1359">
        <v>10.75</v>
      </c>
      <c r="M1359">
        <v>6</v>
      </c>
      <c r="N1359">
        <v>41.52</v>
      </c>
      <c r="O1359">
        <v>24987.71</v>
      </c>
      <c r="P1359">
        <v>100.35</v>
      </c>
      <c r="Q1359">
        <v>453.17</v>
      </c>
      <c r="R1359">
        <v>36.89</v>
      </c>
      <c r="S1359">
        <v>28.65</v>
      </c>
      <c r="T1359">
        <v>3409.61</v>
      </c>
      <c r="U1359">
        <v>0.78</v>
      </c>
      <c r="V1359">
        <v>0.91</v>
      </c>
      <c r="W1359">
        <v>0.09</v>
      </c>
      <c r="X1359">
        <v>0.19</v>
      </c>
      <c r="Y1359">
        <v>1</v>
      </c>
      <c r="Z1359">
        <v>10</v>
      </c>
    </row>
    <row r="1360" spans="1:26">
      <c r="A1360">
        <v>40</v>
      </c>
      <c r="B1360">
        <v>95</v>
      </c>
      <c r="C1360" t="s">
        <v>26</v>
      </c>
      <c r="D1360">
        <v>8.569800000000001</v>
      </c>
      <c r="E1360">
        <v>11.67</v>
      </c>
      <c r="F1360">
        <v>8.9</v>
      </c>
      <c r="G1360">
        <v>66.77</v>
      </c>
      <c r="H1360">
        <v>0.97</v>
      </c>
      <c r="I1360">
        <v>8</v>
      </c>
      <c r="J1360">
        <v>201.1</v>
      </c>
      <c r="K1360">
        <v>53.44</v>
      </c>
      <c r="L1360">
        <v>11</v>
      </c>
      <c r="M1360">
        <v>6</v>
      </c>
      <c r="N1360">
        <v>41.66</v>
      </c>
      <c r="O1360">
        <v>25036.12</v>
      </c>
      <c r="P1360">
        <v>99.63</v>
      </c>
      <c r="Q1360">
        <v>453.19</v>
      </c>
      <c r="R1360">
        <v>36.36</v>
      </c>
      <c r="S1360">
        <v>28.65</v>
      </c>
      <c r="T1360">
        <v>3142.57</v>
      </c>
      <c r="U1360">
        <v>0.79</v>
      </c>
      <c r="V1360">
        <v>0.91</v>
      </c>
      <c r="W1360">
        <v>0.1</v>
      </c>
      <c r="X1360">
        <v>0.18</v>
      </c>
      <c r="Y1360">
        <v>1</v>
      </c>
      <c r="Z1360">
        <v>10</v>
      </c>
    </row>
    <row r="1361" spans="1:26">
      <c r="A1361">
        <v>41</v>
      </c>
      <c r="B1361">
        <v>95</v>
      </c>
      <c r="C1361" t="s">
        <v>26</v>
      </c>
      <c r="D1361">
        <v>8.585900000000001</v>
      </c>
      <c r="E1361">
        <v>11.65</v>
      </c>
      <c r="F1361">
        <v>8.880000000000001</v>
      </c>
      <c r="G1361">
        <v>66.59999999999999</v>
      </c>
      <c r="H1361">
        <v>0.99</v>
      </c>
      <c r="I1361">
        <v>8</v>
      </c>
      <c r="J1361">
        <v>201.49</v>
      </c>
      <c r="K1361">
        <v>53.44</v>
      </c>
      <c r="L1361">
        <v>11.25</v>
      </c>
      <c r="M1361">
        <v>6</v>
      </c>
      <c r="N1361">
        <v>41.81</v>
      </c>
      <c r="O1361">
        <v>25084.58</v>
      </c>
      <c r="P1361">
        <v>98.93000000000001</v>
      </c>
      <c r="Q1361">
        <v>453.17</v>
      </c>
      <c r="R1361">
        <v>35.85</v>
      </c>
      <c r="S1361">
        <v>28.65</v>
      </c>
      <c r="T1361">
        <v>2890.61</v>
      </c>
      <c r="U1361">
        <v>0.8</v>
      </c>
      <c r="V1361">
        <v>0.92</v>
      </c>
      <c r="W1361">
        <v>0.09</v>
      </c>
      <c r="X1361">
        <v>0.16</v>
      </c>
      <c r="Y1361">
        <v>1</v>
      </c>
      <c r="Z1361">
        <v>10</v>
      </c>
    </row>
    <row r="1362" spans="1:26">
      <c r="A1362">
        <v>42</v>
      </c>
      <c r="B1362">
        <v>95</v>
      </c>
      <c r="C1362" t="s">
        <v>26</v>
      </c>
      <c r="D1362">
        <v>8.5411</v>
      </c>
      <c r="E1362">
        <v>11.71</v>
      </c>
      <c r="F1362">
        <v>8.94</v>
      </c>
      <c r="G1362">
        <v>67.06</v>
      </c>
      <c r="H1362">
        <v>1.01</v>
      </c>
      <c r="I1362">
        <v>8</v>
      </c>
      <c r="J1362">
        <v>201.88</v>
      </c>
      <c r="K1362">
        <v>53.44</v>
      </c>
      <c r="L1362">
        <v>11.5</v>
      </c>
      <c r="M1362">
        <v>6</v>
      </c>
      <c r="N1362">
        <v>41.95</v>
      </c>
      <c r="O1362">
        <v>25133.09</v>
      </c>
      <c r="P1362">
        <v>98.93000000000001</v>
      </c>
      <c r="Q1362">
        <v>453.26</v>
      </c>
      <c r="R1362">
        <v>37.95</v>
      </c>
      <c r="S1362">
        <v>28.65</v>
      </c>
      <c r="T1362">
        <v>3940.49</v>
      </c>
      <c r="U1362">
        <v>0.75</v>
      </c>
      <c r="V1362">
        <v>0.91</v>
      </c>
      <c r="W1362">
        <v>0.09</v>
      </c>
      <c r="X1362">
        <v>0.22</v>
      </c>
      <c r="Y1362">
        <v>1</v>
      </c>
      <c r="Z1362">
        <v>10</v>
      </c>
    </row>
    <row r="1363" spans="1:26">
      <c r="A1363">
        <v>43</v>
      </c>
      <c r="B1363">
        <v>95</v>
      </c>
      <c r="C1363" t="s">
        <v>26</v>
      </c>
      <c r="D1363">
        <v>8.602600000000001</v>
      </c>
      <c r="E1363">
        <v>11.62</v>
      </c>
      <c r="F1363">
        <v>8.9</v>
      </c>
      <c r="G1363">
        <v>76.25</v>
      </c>
      <c r="H1363">
        <v>1.03</v>
      </c>
      <c r="I1363">
        <v>7</v>
      </c>
      <c r="J1363">
        <v>202.28</v>
      </c>
      <c r="K1363">
        <v>53.44</v>
      </c>
      <c r="L1363">
        <v>11.75</v>
      </c>
      <c r="M1363">
        <v>5</v>
      </c>
      <c r="N1363">
        <v>42.09</v>
      </c>
      <c r="O1363">
        <v>25181.64</v>
      </c>
      <c r="P1363">
        <v>97.98</v>
      </c>
      <c r="Q1363">
        <v>453.17</v>
      </c>
      <c r="R1363">
        <v>36.37</v>
      </c>
      <c r="S1363">
        <v>28.65</v>
      </c>
      <c r="T1363">
        <v>3152.95</v>
      </c>
      <c r="U1363">
        <v>0.79</v>
      </c>
      <c r="V1363">
        <v>0.91</v>
      </c>
      <c r="W1363">
        <v>0.09</v>
      </c>
      <c r="X1363">
        <v>0.17</v>
      </c>
      <c r="Y1363">
        <v>1</v>
      </c>
      <c r="Z1363">
        <v>10</v>
      </c>
    </row>
    <row r="1364" spans="1:26">
      <c r="A1364">
        <v>44</v>
      </c>
      <c r="B1364">
        <v>95</v>
      </c>
      <c r="C1364" t="s">
        <v>26</v>
      </c>
      <c r="D1364">
        <v>8.6061</v>
      </c>
      <c r="E1364">
        <v>11.62</v>
      </c>
      <c r="F1364">
        <v>8.890000000000001</v>
      </c>
      <c r="G1364">
        <v>76.2</v>
      </c>
      <c r="H1364">
        <v>1.05</v>
      </c>
      <c r="I1364">
        <v>7</v>
      </c>
      <c r="J1364">
        <v>202.67</v>
      </c>
      <c r="K1364">
        <v>53.44</v>
      </c>
      <c r="L1364">
        <v>12</v>
      </c>
      <c r="M1364">
        <v>5</v>
      </c>
      <c r="N1364">
        <v>42.24</v>
      </c>
      <c r="O1364">
        <v>25230.25</v>
      </c>
      <c r="P1364">
        <v>97.73999999999999</v>
      </c>
      <c r="Q1364">
        <v>453.18</v>
      </c>
      <c r="R1364">
        <v>36.18</v>
      </c>
      <c r="S1364">
        <v>28.65</v>
      </c>
      <c r="T1364">
        <v>3059.91</v>
      </c>
      <c r="U1364">
        <v>0.79</v>
      </c>
      <c r="V1364">
        <v>0.91</v>
      </c>
      <c r="W1364">
        <v>0.09</v>
      </c>
      <c r="X1364">
        <v>0.17</v>
      </c>
      <c r="Y1364">
        <v>1</v>
      </c>
      <c r="Z1364">
        <v>10</v>
      </c>
    </row>
    <row r="1365" spans="1:26">
      <c r="A1365">
        <v>45</v>
      </c>
      <c r="B1365">
        <v>95</v>
      </c>
      <c r="C1365" t="s">
        <v>26</v>
      </c>
      <c r="D1365">
        <v>8.6007</v>
      </c>
      <c r="E1365">
        <v>11.63</v>
      </c>
      <c r="F1365">
        <v>8.9</v>
      </c>
      <c r="G1365">
        <v>76.27</v>
      </c>
      <c r="H1365">
        <v>1.07</v>
      </c>
      <c r="I1365">
        <v>7</v>
      </c>
      <c r="J1365">
        <v>203.07</v>
      </c>
      <c r="K1365">
        <v>53.44</v>
      </c>
      <c r="L1365">
        <v>12.25</v>
      </c>
      <c r="M1365">
        <v>5</v>
      </c>
      <c r="N1365">
        <v>42.38</v>
      </c>
      <c r="O1365">
        <v>25279.03</v>
      </c>
      <c r="P1365">
        <v>97.5</v>
      </c>
      <c r="Q1365">
        <v>453.17</v>
      </c>
      <c r="R1365">
        <v>36.44</v>
      </c>
      <c r="S1365">
        <v>28.65</v>
      </c>
      <c r="T1365">
        <v>3190.99</v>
      </c>
      <c r="U1365">
        <v>0.79</v>
      </c>
      <c r="V1365">
        <v>0.91</v>
      </c>
      <c r="W1365">
        <v>0.09</v>
      </c>
      <c r="X1365">
        <v>0.18</v>
      </c>
      <c r="Y1365">
        <v>1</v>
      </c>
      <c r="Z1365">
        <v>10</v>
      </c>
    </row>
    <row r="1366" spans="1:26">
      <c r="A1366">
        <v>46</v>
      </c>
      <c r="B1366">
        <v>95</v>
      </c>
      <c r="C1366" t="s">
        <v>26</v>
      </c>
      <c r="D1366">
        <v>8.6081</v>
      </c>
      <c r="E1366">
        <v>11.62</v>
      </c>
      <c r="F1366">
        <v>8.890000000000001</v>
      </c>
      <c r="G1366">
        <v>76.18000000000001</v>
      </c>
      <c r="H1366">
        <v>1.09</v>
      </c>
      <c r="I1366">
        <v>7</v>
      </c>
      <c r="J1366">
        <v>203.46</v>
      </c>
      <c r="K1366">
        <v>53.44</v>
      </c>
      <c r="L1366">
        <v>12.5</v>
      </c>
      <c r="M1366">
        <v>5</v>
      </c>
      <c r="N1366">
        <v>42.53</v>
      </c>
      <c r="O1366">
        <v>25327.74</v>
      </c>
      <c r="P1366">
        <v>96.76000000000001</v>
      </c>
      <c r="Q1366">
        <v>453.2</v>
      </c>
      <c r="R1366">
        <v>36.05</v>
      </c>
      <c r="S1366">
        <v>28.65</v>
      </c>
      <c r="T1366">
        <v>2994.72</v>
      </c>
      <c r="U1366">
        <v>0.79</v>
      </c>
      <c r="V1366">
        <v>0.91</v>
      </c>
      <c r="W1366">
        <v>0.09</v>
      </c>
      <c r="X1366">
        <v>0.17</v>
      </c>
      <c r="Y1366">
        <v>1</v>
      </c>
      <c r="Z1366">
        <v>10</v>
      </c>
    </row>
    <row r="1367" spans="1:26">
      <c r="A1367">
        <v>47</v>
      </c>
      <c r="B1367">
        <v>95</v>
      </c>
      <c r="C1367" t="s">
        <v>26</v>
      </c>
      <c r="D1367">
        <v>8.603400000000001</v>
      </c>
      <c r="E1367">
        <v>11.62</v>
      </c>
      <c r="F1367">
        <v>8.890000000000001</v>
      </c>
      <c r="G1367">
        <v>76.23999999999999</v>
      </c>
      <c r="H1367">
        <v>1.11</v>
      </c>
      <c r="I1367">
        <v>7</v>
      </c>
      <c r="J1367">
        <v>203.86</v>
      </c>
      <c r="K1367">
        <v>53.44</v>
      </c>
      <c r="L1367">
        <v>12.75</v>
      </c>
      <c r="M1367">
        <v>5</v>
      </c>
      <c r="N1367">
        <v>42.67</v>
      </c>
      <c r="O1367">
        <v>25376.49</v>
      </c>
      <c r="P1367">
        <v>95.94</v>
      </c>
      <c r="Q1367">
        <v>453.18</v>
      </c>
      <c r="R1367">
        <v>36.23</v>
      </c>
      <c r="S1367">
        <v>28.65</v>
      </c>
      <c r="T1367">
        <v>3084.59</v>
      </c>
      <c r="U1367">
        <v>0.79</v>
      </c>
      <c r="V1367">
        <v>0.91</v>
      </c>
      <c r="W1367">
        <v>0.09</v>
      </c>
      <c r="X1367">
        <v>0.17</v>
      </c>
      <c r="Y1367">
        <v>1</v>
      </c>
      <c r="Z1367">
        <v>10</v>
      </c>
    </row>
    <row r="1368" spans="1:26">
      <c r="A1368">
        <v>48</v>
      </c>
      <c r="B1368">
        <v>95</v>
      </c>
      <c r="C1368" t="s">
        <v>26</v>
      </c>
      <c r="D1368">
        <v>8.6159</v>
      </c>
      <c r="E1368">
        <v>11.61</v>
      </c>
      <c r="F1368">
        <v>8.880000000000001</v>
      </c>
      <c r="G1368">
        <v>76.09</v>
      </c>
      <c r="H1368">
        <v>1.13</v>
      </c>
      <c r="I1368">
        <v>7</v>
      </c>
      <c r="J1368">
        <v>204.25</v>
      </c>
      <c r="K1368">
        <v>53.44</v>
      </c>
      <c r="L1368">
        <v>13</v>
      </c>
      <c r="M1368">
        <v>5</v>
      </c>
      <c r="N1368">
        <v>42.82</v>
      </c>
      <c r="O1368">
        <v>25425.3</v>
      </c>
      <c r="P1368">
        <v>94.25</v>
      </c>
      <c r="Q1368">
        <v>453.17</v>
      </c>
      <c r="R1368">
        <v>35.6</v>
      </c>
      <c r="S1368">
        <v>28.65</v>
      </c>
      <c r="T1368">
        <v>2768.99</v>
      </c>
      <c r="U1368">
        <v>0.8</v>
      </c>
      <c r="V1368">
        <v>0.92</v>
      </c>
      <c r="W1368">
        <v>0.09</v>
      </c>
      <c r="X1368">
        <v>0.16</v>
      </c>
      <c r="Y1368">
        <v>1</v>
      </c>
      <c r="Z1368">
        <v>10</v>
      </c>
    </row>
    <row r="1369" spans="1:26">
      <c r="A1369">
        <v>49</v>
      </c>
      <c r="B1369">
        <v>95</v>
      </c>
      <c r="C1369" t="s">
        <v>26</v>
      </c>
      <c r="D1369">
        <v>8.682600000000001</v>
      </c>
      <c r="E1369">
        <v>11.52</v>
      </c>
      <c r="F1369">
        <v>8.83</v>
      </c>
      <c r="G1369">
        <v>88.25</v>
      </c>
      <c r="H1369">
        <v>1.15</v>
      </c>
      <c r="I1369">
        <v>6</v>
      </c>
      <c r="J1369">
        <v>204.65</v>
      </c>
      <c r="K1369">
        <v>53.44</v>
      </c>
      <c r="L1369">
        <v>13.25</v>
      </c>
      <c r="M1369">
        <v>3</v>
      </c>
      <c r="N1369">
        <v>42.96</v>
      </c>
      <c r="O1369">
        <v>25474.16</v>
      </c>
      <c r="P1369">
        <v>92.38</v>
      </c>
      <c r="Q1369">
        <v>453.17</v>
      </c>
      <c r="R1369">
        <v>33.96</v>
      </c>
      <c r="S1369">
        <v>28.65</v>
      </c>
      <c r="T1369">
        <v>1957.06</v>
      </c>
      <c r="U1369">
        <v>0.84</v>
      </c>
      <c r="V1369">
        <v>0.92</v>
      </c>
      <c r="W1369">
        <v>0.09</v>
      </c>
      <c r="X1369">
        <v>0.1</v>
      </c>
      <c r="Y1369">
        <v>1</v>
      </c>
      <c r="Z1369">
        <v>10</v>
      </c>
    </row>
    <row r="1370" spans="1:26">
      <c r="A1370">
        <v>50</v>
      </c>
      <c r="B1370">
        <v>95</v>
      </c>
      <c r="C1370" t="s">
        <v>26</v>
      </c>
      <c r="D1370">
        <v>8.6584</v>
      </c>
      <c r="E1370">
        <v>11.55</v>
      </c>
      <c r="F1370">
        <v>8.859999999999999</v>
      </c>
      <c r="G1370">
        <v>88.58</v>
      </c>
      <c r="H1370">
        <v>1.17</v>
      </c>
      <c r="I1370">
        <v>6</v>
      </c>
      <c r="J1370">
        <v>205.05</v>
      </c>
      <c r="K1370">
        <v>53.44</v>
      </c>
      <c r="L1370">
        <v>13.5</v>
      </c>
      <c r="M1370">
        <v>3</v>
      </c>
      <c r="N1370">
        <v>43.11</v>
      </c>
      <c r="O1370">
        <v>25523.06</v>
      </c>
      <c r="P1370">
        <v>92.84999999999999</v>
      </c>
      <c r="Q1370">
        <v>453.17</v>
      </c>
      <c r="R1370">
        <v>35.09</v>
      </c>
      <c r="S1370">
        <v>28.65</v>
      </c>
      <c r="T1370">
        <v>2519.89</v>
      </c>
      <c r="U1370">
        <v>0.82</v>
      </c>
      <c r="V1370">
        <v>0.92</v>
      </c>
      <c r="W1370">
        <v>0.09</v>
      </c>
      <c r="X1370">
        <v>0.14</v>
      </c>
      <c r="Y1370">
        <v>1</v>
      </c>
      <c r="Z1370">
        <v>10</v>
      </c>
    </row>
    <row r="1371" spans="1:26">
      <c r="A1371">
        <v>51</v>
      </c>
      <c r="B1371">
        <v>95</v>
      </c>
      <c r="C1371" t="s">
        <v>26</v>
      </c>
      <c r="D1371">
        <v>8.647399999999999</v>
      </c>
      <c r="E1371">
        <v>11.56</v>
      </c>
      <c r="F1371">
        <v>8.869999999999999</v>
      </c>
      <c r="G1371">
        <v>88.72</v>
      </c>
      <c r="H1371">
        <v>1.19</v>
      </c>
      <c r="I1371">
        <v>6</v>
      </c>
      <c r="J1371">
        <v>205.44</v>
      </c>
      <c r="K1371">
        <v>53.44</v>
      </c>
      <c r="L1371">
        <v>13.75</v>
      </c>
      <c r="M1371">
        <v>1</v>
      </c>
      <c r="N1371">
        <v>43.26</v>
      </c>
      <c r="O1371">
        <v>25572.02</v>
      </c>
      <c r="P1371">
        <v>92.84999999999999</v>
      </c>
      <c r="Q1371">
        <v>453.17</v>
      </c>
      <c r="R1371">
        <v>35.48</v>
      </c>
      <c r="S1371">
        <v>28.65</v>
      </c>
      <c r="T1371">
        <v>2712.68</v>
      </c>
      <c r="U1371">
        <v>0.8100000000000001</v>
      </c>
      <c r="V1371">
        <v>0.92</v>
      </c>
      <c r="W1371">
        <v>0.09</v>
      </c>
      <c r="X1371">
        <v>0.15</v>
      </c>
      <c r="Y1371">
        <v>1</v>
      </c>
      <c r="Z1371">
        <v>10</v>
      </c>
    </row>
    <row r="1372" spans="1:26">
      <c r="A1372">
        <v>52</v>
      </c>
      <c r="B1372">
        <v>95</v>
      </c>
      <c r="C1372" t="s">
        <v>26</v>
      </c>
      <c r="D1372">
        <v>8.6503</v>
      </c>
      <c r="E1372">
        <v>11.56</v>
      </c>
      <c r="F1372">
        <v>8.869999999999999</v>
      </c>
      <c r="G1372">
        <v>88.68000000000001</v>
      </c>
      <c r="H1372">
        <v>1.21</v>
      </c>
      <c r="I1372">
        <v>6</v>
      </c>
      <c r="J1372">
        <v>205.84</v>
      </c>
      <c r="K1372">
        <v>53.44</v>
      </c>
      <c r="L1372">
        <v>14</v>
      </c>
      <c r="M1372">
        <v>0</v>
      </c>
      <c r="N1372">
        <v>43.4</v>
      </c>
      <c r="O1372">
        <v>25621.03</v>
      </c>
      <c r="P1372">
        <v>93.03</v>
      </c>
      <c r="Q1372">
        <v>453.17</v>
      </c>
      <c r="R1372">
        <v>35.28</v>
      </c>
      <c r="S1372">
        <v>28.65</v>
      </c>
      <c r="T1372">
        <v>2617.38</v>
      </c>
      <c r="U1372">
        <v>0.8100000000000001</v>
      </c>
      <c r="V1372">
        <v>0.92</v>
      </c>
      <c r="W1372">
        <v>0.1</v>
      </c>
      <c r="X1372">
        <v>0.15</v>
      </c>
      <c r="Y1372">
        <v>1</v>
      </c>
      <c r="Z1372">
        <v>10</v>
      </c>
    </row>
    <row r="1373" spans="1:26">
      <c r="A1373">
        <v>0</v>
      </c>
      <c r="B1373">
        <v>55</v>
      </c>
      <c r="C1373" t="s">
        <v>26</v>
      </c>
      <c r="D1373">
        <v>6.7059</v>
      </c>
      <c r="E1373">
        <v>14.91</v>
      </c>
      <c r="F1373">
        <v>10.96</v>
      </c>
      <c r="G1373">
        <v>8.43</v>
      </c>
      <c r="H1373">
        <v>0.15</v>
      </c>
      <c r="I1373">
        <v>78</v>
      </c>
      <c r="J1373">
        <v>116.05</v>
      </c>
      <c r="K1373">
        <v>43.4</v>
      </c>
      <c r="L1373">
        <v>1</v>
      </c>
      <c r="M1373">
        <v>76</v>
      </c>
      <c r="N1373">
        <v>16.65</v>
      </c>
      <c r="O1373">
        <v>14546.17</v>
      </c>
      <c r="P1373">
        <v>106.69</v>
      </c>
      <c r="Q1373">
        <v>453.3</v>
      </c>
      <c r="R1373">
        <v>103.99</v>
      </c>
      <c r="S1373">
        <v>28.65</v>
      </c>
      <c r="T1373">
        <v>36611.83</v>
      </c>
      <c r="U1373">
        <v>0.28</v>
      </c>
      <c r="V1373">
        <v>0.74</v>
      </c>
      <c r="W1373">
        <v>0.2</v>
      </c>
      <c r="X1373">
        <v>2.24</v>
      </c>
      <c r="Y1373">
        <v>1</v>
      </c>
      <c r="Z1373">
        <v>10</v>
      </c>
    </row>
    <row r="1374" spans="1:26">
      <c r="A1374">
        <v>1</v>
      </c>
      <c r="B1374">
        <v>55</v>
      </c>
      <c r="C1374" t="s">
        <v>26</v>
      </c>
      <c r="D1374">
        <v>7.1974</v>
      </c>
      <c r="E1374">
        <v>13.89</v>
      </c>
      <c r="F1374">
        <v>10.4</v>
      </c>
      <c r="G1374">
        <v>10.58</v>
      </c>
      <c r="H1374">
        <v>0.19</v>
      </c>
      <c r="I1374">
        <v>59</v>
      </c>
      <c r="J1374">
        <v>116.37</v>
      </c>
      <c r="K1374">
        <v>43.4</v>
      </c>
      <c r="L1374">
        <v>1.25</v>
      </c>
      <c r="M1374">
        <v>57</v>
      </c>
      <c r="N1374">
        <v>16.72</v>
      </c>
      <c r="O1374">
        <v>14585.96</v>
      </c>
      <c r="P1374">
        <v>100.33</v>
      </c>
      <c r="Q1374">
        <v>453.28</v>
      </c>
      <c r="R1374">
        <v>85.34</v>
      </c>
      <c r="S1374">
        <v>28.65</v>
      </c>
      <c r="T1374">
        <v>27379.79</v>
      </c>
      <c r="U1374">
        <v>0.34</v>
      </c>
      <c r="V1374">
        <v>0.78</v>
      </c>
      <c r="W1374">
        <v>0.18</v>
      </c>
      <c r="X1374">
        <v>1.68</v>
      </c>
      <c r="Y1374">
        <v>1</v>
      </c>
      <c r="Z1374">
        <v>10</v>
      </c>
    </row>
    <row r="1375" spans="1:26">
      <c r="A1375">
        <v>2</v>
      </c>
      <c r="B1375">
        <v>55</v>
      </c>
      <c r="C1375" t="s">
        <v>26</v>
      </c>
      <c r="D1375">
        <v>7.5402</v>
      </c>
      <c r="E1375">
        <v>13.26</v>
      </c>
      <c r="F1375">
        <v>10.06</v>
      </c>
      <c r="G1375">
        <v>12.84</v>
      </c>
      <c r="H1375">
        <v>0.23</v>
      </c>
      <c r="I1375">
        <v>47</v>
      </c>
      <c r="J1375">
        <v>116.69</v>
      </c>
      <c r="K1375">
        <v>43.4</v>
      </c>
      <c r="L1375">
        <v>1.5</v>
      </c>
      <c r="M1375">
        <v>45</v>
      </c>
      <c r="N1375">
        <v>16.79</v>
      </c>
      <c r="O1375">
        <v>14625.77</v>
      </c>
      <c r="P1375">
        <v>96.04000000000001</v>
      </c>
      <c r="Q1375">
        <v>453.4</v>
      </c>
      <c r="R1375">
        <v>74.18000000000001</v>
      </c>
      <c r="S1375">
        <v>28.65</v>
      </c>
      <c r="T1375">
        <v>21860</v>
      </c>
      <c r="U1375">
        <v>0.39</v>
      </c>
      <c r="V1375">
        <v>0.8100000000000001</v>
      </c>
      <c r="W1375">
        <v>0.16</v>
      </c>
      <c r="X1375">
        <v>1.33</v>
      </c>
      <c r="Y1375">
        <v>1</v>
      </c>
      <c r="Z1375">
        <v>10</v>
      </c>
    </row>
    <row r="1376" spans="1:26">
      <c r="A1376">
        <v>3</v>
      </c>
      <c r="B1376">
        <v>55</v>
      </c>
      <c r="C1376" t="s">
        <v>26</v>
      </c>
      <c r="D1376">
        <v>7.7625</v>
      </c>
      <c r="E1376">
        <v>12.88</v>
      </c>
      <c r="F1376">
        <v>9.84</v>
      </c>
      <c r="G1376">
        <v>14.76</v>
      </c>
      <c r="H1376">
        <v>0.26</v>
      </c>
      <c r="I1376">
        <v>40</v>
      </c>
      <c r="J1376">
        <v>117.01</v>
      </c>
      <c r="K1376">
        <v>43.4</v>
      </c>
      <c r="L1376">
        <v>1.75</v>
      </c>
      <c r="M1376">
        <v>38</v>
      </c>
      <c r="N1376">
        <v>16.86</v>
      </c>
      <c r="O1376">
        <v>14665.62</v>
      </c>
      <c r="P1376">
        <v>93.2</v>
      </c>
      <c r="Q1376">
        <v>453.23</v>
      </c>
      <c r="R1376">
        <v>67.22</v>
      </c>
      <c r="S1376">
        <v>28.65</v>
      </c>
      <c r="T1376">
        <v>18417.17</v>
      </c>
      <c r="U1376">
        <v>0.43</v>
      </c>
      <c r="V1376">
        <v>0.83</v>
      </c>
      <c r="W1376">
        <v>0.15</v>
      </c>
      <c r="X1376">
        <v>1.12</v>
      </c>
      <c r="Y1376">
        <v>1</v>
      </c>
      <c r="Z1376">
        <v>10</v>
      </c>
    </row>
    <row r="1377" spans="1:26">
      <c r="A1377">
        <v>4</v>
      </c>
      <c r="B1377">
        <v>55</v>
      </c>
      <c r="C1377" t="s">
        <v>26</v>
      </c>
      <c r="D1377">
        <v>7.966</v>
      </c>
      <c r="E1377">
        <v>12.55</v>
      </c>
      <c r="F1377">
        <v>9.66</v>
      </c>
      <c r="G1377">
        <v>17.04</v>
      </c>
      <c r="H1377">
        <v>0.3</v>
      </c>
      <c r="I1377">
        <v>34</v>
      </c>
      <c r="J1377">
        <v>117.34</v>
      </c>
      <c r="K1377">
        <v>43.4</v>
      </c>
      <c r="L1377">
        <v>2</v>
      </c>
      <c r="M1377">
        <v>32</v>
      </c>
      <c r="N1377">
        <v>16.94</v>
      </c>
      <c r="O1377">
        <v>14705.49</v>
      </c>
      <c r="P1377">
        <v>90.59</v>
      </c>
      <c r="Q1377">
        <v>453.25</v>
      </c>
      <c r="R1377">
        <v>61</v>
      </c>
      <c r="S1377">
        <v>28.65</v>
      </c>
      <c r="T1377">
        <v>15334.03</v>
      </c>
      <c r="U1377">
        <v>0.47</v>
      </c>
      <c r="V1377">
        <v>0.84</v>
      </c>
      <c r="W1377">
        <v>0.14</v>
      </c>
      <c r="X1377">
        <v>0.9399999999999999</v>
      </c>
      <c r="Y1377">
        <v>1</v>
      </c>
      <c r="Z1377">
        <v>10</v>
      </c>
    </row>
    <row r="1378" spans="1:26">
      <c r="A1378">
        <v>5</v>
      </c>
      <c r="B1378">
        <v>55</v>
      </c>
      <c r="C1378" t="s">
        <v>26</v>
      </c>
      <c r="D1378">
        <v>8.162699999999999</v>
      </c>
      <c r="E1378">
        <v>12.25</v>
      </c>
      <c r="F1378">
        <v>9.470000000000001</v>
      </c>
      <c r="G1378">
        <v>19.6</v>
      </c>
      <c r="H1378">
        <v>0.34</v>
      </c>
      <c r="I1378">
        <v>29</v>
      </c>
      <c r="J1378">
        <v>117.66</v>
      </c>
      <c r="K1378">
        <v>43.4</v>
      </c>
      <c r="L1378">
        <v>2.25</v>
      </c>
      <c r="M1378">
        <v>27</v>
      </c>
      <c r="N1378">
        <v>17.01</v>
      </c>
      <c r="O1378">
        <v>14745.39</v>
      </c>
      <c r="P1378">
        <v>87.79000000000001</v>
      </c>
      <c r="Q1378">
        <v>453.19</v>
      </c>
      <c r="R1378">
        <v>54.97</v>
      </c>
      <c r="S1378">
        <v>28.65</v>
      </c>
      <c r="T1378">
        <v>12346.85</v>
      </c>
      <c r="U1378">
        <v>0.52</v>
      </c>
      <c r="V1378">
        <v>0.86</v>
      </c>
      <c r="W1378">
        <v>0.13</v>
      </c>
      <c r="X1378">
        <v>0.75</v>
      </c>
      <c r="Y1378">
        <v>1</v>
      </c>
      <c r="Z1378">
        <v>10</v>
      </c>
    </row>
    <row r="1379" spans="1:26">
      <c r="A1379">
        <v>6</v>
      </c>
      <c r="B1379">
        <v>55</v>
      </c>
      <c r="C1379" t="s">
        <v>26</v>
      </c>
      <c r="D1379">
        <v>8.239699999999999</v>
      </c>
      <c r="E1379">
        <v>12.14</v>
      </c>
      <c r="F1379">
        <v>9.43</v>
      </c>
      <c r="G1379">
        <v>21.76</v>
      </c>
      <c r="H1379">
        <v>0.37</v>
      </c>
      <c r="I1379">
        <v>26</v>
      </c>
      <c r="J1379">
        <v>117.98</v>
      </c>
      <c r="K1379">
        <v>43.4</v>
      </c>
      <c r="L1379">
        <v>2.5</v>
      </c>
      <c r="M1379">
        <v>24</v>
      </c>
      <c r="N1379">
        <v>17.08</v>
      </c>
      <c r="O1379">
        <v>14785.31</v>
      </c>
      <c r="P1379">
        <v>86.62</v>
      </c>
      <c r="Q1379">
        <v>453.25</v>
      </c>
      <c r="R1379">
        <v>54.25</v>
      </c>
      <c r="S1379">
        <v>28.65</v>
      </c>
      <c r="T1379">
        <v>12001.76</v>
      </c>
      <c r="U1379">
        <v>0.53</v>
      </c>
      <c r="V1379">
        <v>0.86</v>
      </c>
      <c r="W1379">
        <v>0.11</v>
      </c>
      <c r="X1379">
        <v>0.71</v>
      </c>
      <c r="Y1379">
        <v>1</v>
      </c>
      <c r="Z1379">
        <v>10</v>
      </c>
    </row>
    <row r="1380" spans="1:26">
      <c r="A1380">
        <v>7</v>
      </c>
      <c r="B1380">
        <v>55</v>
      </c>
      <c r="C1380" t="s">
        <v>26</v>
      </c>
      <c r="D1380">
        <v>8.2742</v>
      </c>
      <c r="E1380">
        <v>12.09</v>
      </c>
      <c r="F1380">
        <v>9.43</v>
      </c>
      <c r="G1380">
        <v>23.57</v>
      </c>
      <c r="H1380">
        <v>0.41</v>
      </c>
      <c r="I1380">
        <v>24</v>
      </c>
      <c r="J1380">
        <v>118.31</v>
      </c>
      <c r="K1380">
        <v>43.4</v>
      </c>
      <c r="L1380">
        <v>2.75</v>
      </c>
      <c r="M1380">
        <v>22</v>
      </c>
      <c r="N1380">
        <v>17.16</v>
      </c>
      <c r="O1380">
        <v>14825.26</v>
      </c>
      <c r="P1380">
        <v>85.94</v>
      </c>
      <c r="Q1380">
        <v>453.21</v>
      </c>
      <c r="R1380">
        <v>53.85</v>
      </c>
      <c r="S1380">
        <v>28.65</v>
      </c>
      <c r="T1380">
        <v>11812.44</v>
      </c>
      <c r="U1380">
        <v>0.53</v>
      </c>
      <c r="V1380">
        <v>0.86</v>
      </c>
      <c r="W1380">
        <v>0.12</v>
      </c>
      <c r="X1380">
        <v>0.71</v>
      </c>
      <c r="Y1380">
        <v>1</v>
      </c>
      <c r="Z1380">
        <v>10</v>
      </c>
    </row>
    <row r="1381" spans="1:26">
      <c r="A1381">
        <v>8</v>
      </c>
      <c r="B1381">
        <v>55</v>
      </c>
      <c r="C1381" t="s">
        <v>26</v>
      </c>
      <c r="D1381">
        <v>8.4124</v>
      </c>
      <c r="E1381">
        <v>11.89</v>
      </c>
      <c r="F1381">
        <v>9.300000000000001</v>
      </c>
      <c r="G1381">
        <v>26.58</v>
      </c>
      <c r="H1381">
        <v>0.45</v>
      </c>
      <c r="I1381">
        <v>21</v>
      </c>
      <c r="J1381">
        <v>118.63</v>
      </c>
      <c r="K1381">
        <v>43.4</v>
      </c>
      <c r="L1381">
        <v>3</v>
      </c>
      <c r="M1381">
        <v>19</v>
      </c>
      <c r="N1381">
        <v>17.23</v>
      </c>
      <c r="O1381">
        <v>14865.24</v>
      </c>
      <c r="P1381">
        <v>83.59</v>
      </c>
      <c r="Q1381">
        <v>453.2</v>
      </c>
      <c r="R1381">
        <v>49.61</v>
      </c>
      <c r="S1381">
        <v>28.65</v>
      </c>
      <c r="T1381">
        <v>9706.18</v>
      </c>
      <c r="U1381">
        <v>0.58</v>
      </c>
      <c r="V1381">
        <v>0.87</v>
      </c>
      <c r="W1381">
        <v>0.11</v>
      </c>
      <c r="X1381">
        <v>0.58</v>
      </c>
      <c r="Y1381">
        <v>1</v>
      </c>
      <c r="Z1381">
        <v>10</v>
      </c>
    </row>
    <row r="1382" spans="1:26">
      <c r="A1382">
        <v>9</v>
      </c>
      <c r="B1382">
        <v>55</v>
      </c>
      <c r="C1382" t="s">
        <v>26</v>
      </c>
      <c r="D1382">
        <v>8.446899999999999</v>
      </c>
      <c r="E1382">
        <v>11.84</v>
      </c>
      <c r="F1382">
        <v>9.279999999999999</v>
      </c>
      <c r="G1382">
        <v>27.83</v>
      </c>
      <c r="H1382">
        <v>0.48</v>
      </c>
      <c r="I1382">
        <v>20</v>
      </c>
      <c r="J1382">
        <v>118.96</v>
      </c>
      <c r="K1382">
        <v>43.4</v>
      </c>
      <c r="L1382">
        <v>3.25</v>
      </c>
      <c r="M1382">
        <v>18</v>
      </c>
      <c r="N1382">
        <v>17.31</v>
      </c>
      <c r="O1382">
        <v>14905.25</v>
      </c>
      <c r="P1382">
        <v>82.94</v>
      </c>
      <c r="Q1382">
        <v>453.21</v>
      </c>
      <c r="R1382">
        <v>48.73</v>
      </c>
      <c r="S1382">
        <v>28.65</v>
      </c>
      <c r="T1382">
        <v>9269.24</v>
      </c>
      <c r="U1382">
        <v>0.59</v>
      </c>
      <c r="V1382">
        <v>0.88</v>
      </c>
      <c r="W1382">
        <v>0.11</v>
      </c>
      <c r="X1382">
        <v>0.5600000000000001</v>
      </c>
      <c r="Y1382">
        <v>1</v>
      </c>
      <c r="Z1382">
        <v>10</v>
      </c>
    </row>
    <row r="1383" spans="1:26">
      <c r="A1383">
        <v>10</v>
      </c>
      <c r="B1383">
        <v>55</v>
      </c>
      <c r="C1383" t="s">
        <v>26</v>
      </c>
      <c r="D1383">
        <v>8.5395</v>
      </c>
      <c r="E1383">
        <v>11.71</v>
      </c>
      <c r="F1383">
        <v>9.199999999999999</v>
      </c>
      <c r="G1383">
        <v>30.65</v>
      </c>
      <c r="H1383">
        <v>0.52</v>
      </c>
      <c r="I1383">
        <v>18</v>
      </c>
      <c r="J1383">
        <v>119.28</v>
      </c>
      <c r="K1383">
        <v>43.4</v>
      </c>
      <c r="L1383">
        <v>3.5</v>
      </c>
      <c r="M1383">
        <v>16</v>
      </c>
      <c r="N1383">
        <v>17.38</v>
      </c>
      <c r="O1383">
        <v>14945.29</v>
      </c>
      <c r="P1383">
        <v>81.04000000000001</v>
      </c>
      <c r="Q1383">
        <v>453.17</v>
      </c>
      <c r="R1383">
        <v>46.03</v>
      </c>
      <c r="S1383">
        <v>28.65</v>
      </c>
      <c r="T1383">
        <v>7928.2</v>
      </c>
      <c r="U1383">
        <v>0.62</v>
      </c>
      <c r="V1383">
        <v>0.88</v>
      </c>
      <c r="W1383">
        <v>0.11</v>
      </c>
      <c r="X1383">
        <v>0.48</v>
      </c>
      <c r="Y1383">
        <v>1</v>
      </c>
      <c r="Z1383">
        <v>10</v>
      </c>
    </row>
    <row r="1384" spans="1:26">
      <c r="A1384">
        <v>11</v>
      </c>
      <c r="B1384">
        <v>55</v>
      </c>
      <c r="C1384" t="s">
        <v>26</v>
      </c>
      <c r="D1384">
        <v>8.569800000000001</v>
      </c>
      <c r="E1384">
        <v>11.67</v>
      </c>
      <c r="F1384">
        <v>9.18</v>
      </c>
      <c r="G1384">
        <v>32.4</v>
      </c>
      <c r="H1384">
        <v>0.55</v>
      </c>
      <c r="I1384">
        <v>17</v>
      </c>
      <c r="J1384">
        <v>119.61</v>
      </c>
      <c r="K1384">
        <v>43.4</v>
      </c>
      <c r="L1384">
        <v>3.75</v>
      </c>
      <c r="M1384">
        <v>15</v>
      </c>
      <c r="N1384">
        <v>17.46</v>
      </c>
      <c r="O1384">
        <v>14985.35</v>
      </c>
      <c r="P1384">
        <v>80.02</v>
      </c>
      <c r="Q1384">
        <v>453.18</v>
      </c>
      <c r="R1384">
        <v>45.55</v>
      </c>
      <c r="S1384">
        <v>28.65</v>
      </c>
      <c r="T1384">
        <v>7693.99</v>
      </c>
      <c r="U1384">
        <v>0.63</v>
      </c>
      <c r="V1384">
        <v>0.89</v>
      </c>
      <c r="W1384">
        <v>0.11</v>
      </c>
      <c r="X1384">
        <v>0.46</v>
      </c>
      <c r="Y1384">
        <v>1</v>
      </c>
      <c r="Z1384">
        <v>10</v>
      </c>
    </row>
    <row r="1385" spans="1:26">
      <c r="A1385">
        <v>12</v>
      </c>
      <c r="B1385">
        <v>55</v>
      </c>
      <c r="C1385" t="s">
        <v>26</v>
      </c>
      <c r="D1385">
        <v>8.657400000000001</v>
      </c>
      <c r="E1385">
        <v>11.55</v>
      </c>
      <c r="F1385">
        <v>9.109999999999999</v>
      </c>
      <c r="G1385">
        <v>36.43</v>
      </c>
      <c r="H1385">
        <v>0.59</v>
      </c>
      <c r="I1385">
        <v>15</v>
      </c>
      <c r="J1385">
        <v>119.93</v>
      </c>
      <c r="K1385">
        <v>43.4</v>
      </c>
      <c r="L1385">
        <v>4</v>
      </c>
      <c r="M1385">
        <v>13</v>
      </c>
      <c r="N1385">
        <v>17.53</v>
      </c>
      <c r="O1385">
        <v>15025.44</v>
      </c>
      <c r="P1385">
        <v>78.04000000000001</v>
      </c>
      <c r="Q1385">
        <v>453.17</v>
      </c>
      <c r="R1385">
        <v>43.18</v>
      </c>
      <c r="S1385">
        <v>28.65</v>
      </c>
      <c r="T1385">
        <v>6518.38</v>
      </c>
      <c r="U1385">
        <v>0.66</v>
      </c>
      <c r="V1385">
        <v>0.89</v>
      </c>
      <c r="W1385">
        <v>0.11</v>
      </c>
      <c r="X1385">
        <v>0.39</v>
      </c>
      <c r="Y1385">
        <v>1</v>
      </c>
      <c r="Z1385">
        <v>10</v>
      </c>
    </row>
    <row r="1386" spans="1:26">
      <c r="A1386">
        <v>13</v>
      </c>
      <c r="B1386">
        <v>55</v>
      </c>
      <c r="C1386" t="s">
        <v>26</v>
      </c>
      <c r="D1386">
        <v>8.7493</v>
      </c>
      <c r="E1386">
        <v>11.43</v>
      </c>
      <c r="F1386">
        <v>9.01</v>
      </c>
      <c r="G1386">
        <v>38.62</v>
      </c>
      <c r="H1386">
        <v>0.62</v>
      </c>
      <c r="I1386">
        <v>14</v>
      </c>
      <c r="J1386">
        <v>120.26</v>
      </c>
      <c r="K1386">
        <v>43.4</v>
      </c>
      <c r="L1386">
        <v>4.25</v>
      </c>
      <c r="M1386">
        <v>12</v>
      </c>
      <c r="N1386">
        <v>17.61</v>
      </c>
      <c r="O1386">
        <v>15065.56</v>
      </c>
      <c r="P1386">
        <v>76.26000000000001</v>
      </c>
      <c r="Q1386">
        <v>453.17</v>
      </c>
      <c r="R1386">
        <v>39.73</v>
      </c>
      <c r="S1386">
        <v>28.65</v>
      </c>
      <c r="T1386">
        <v>4799.12</v>
      </c>
      <c r="U1386">
        <v>0.72</v>
      </c>
      <c r="V1386">
        <v>0.9</v>
      </c>
      <c r="W1386">
        <v>0.1</v>
      </c>
      <c r="X1386">
        <v>0.29</v>
      </c>
      <c r="Y1386">
        <v>1</v>
      </c>
      <c r="Z1386">
        <v>10</v>
      </c>
    </row>
    <row r="1387" spans="1:26">
      <c r="A1387">
        <v>14</v>
      </c>
      <c r="B1387">
        <v>55</v>
      </c>
      <c r="C1387" t="s">
        <v>26</v>
      </c>
      <c r="D1387">
        <v>8.6389</v>
      </c>
      <c r="E1387">
        <v>11.58</v>
      </c>
      <c r="F1387">
        <v>9.16</v>
      </c>
      <c r="G1387">
        <v>39.24</v>
      </c>
      <c r="H1387">
        <v>0.66</v>
      </c>
      <c r="I1387">
        <v>14</v>
      </c>
      <c r="J1387">
        <v>120.58</v>
      </c>
      <c r="K1387">
        <v>43.4</v>
      </c>
      <c r="L1387">
        <v>4.5</v>
      </c>
      <c r="M1387">
        <v>12</v>
      </c>
      <c r="N1387">
        <v>17.68</v>
      </c>
      <c r="O1387">
        <v>15105.7</v>
      </c>
      <c r="P1387">
        <v>77.27</v>
      </c>
      <c r="Q1387">
        <v>453.17</v>
      </c>
      <c r="R1387">
        <v>45.1</v>
      </c>
      <c r="S1387">
        <v>28.65</v>
      </c>
      <c r="T1387">
        <v>7485.34</v>
      </c>
      <c r="U1387">
        <v>0.64</v>
      </c>
      <c r="V1387">
        <v>0.89</v>
      </c>
      <c r="W1387">
        <v>0.1</v>
      </c>
      <c r="X1387">
        <v>0.44</v>
      </c>
      <c r="Y1387">
        <v>1</v>
      </c>
      <c r="Z1387">
        <v>10</v>
      </c>
    </row>
    <row r="1388" spans="1:26">
      <c r="A1388">
        <v>15</v>
      </c>
      <c r="B1388">
        <v>55</v>
      </c>
      <c r="C1388" t="s">
        <v>26</v>
      </c>
      <c r="D1388">
        <v>8.710000000000001</v>
      </c>
      <c r="E1388">
        <v>11.48</v>
      </c>
      <c r="F1388">
        <v>9.09</v>
      </c>
      <c r="G1388">
        <v>41.94</v>
      </c>
      <c r="H1388">
        <v>0.6899999999999999</v>
      </c>
      <c r="I1388">
        <v>13</v>
      </c>
      <c r="J1388">
        <v>120.91</v>
      </c>
      <c r="K1388">
        <v>43.4</v>
      </c>
      <c r="L1388">
        <v>4.75</v>
      </c>
      <c r="M1388">
        <v>11</v>
      </c>
      <c r="N1388">
        <v>17.76</v>
      </c>
      <c r="O1388">
        <v>15145.88</v>
      </c>
      <c r="P1388">
        <v>75.18000000000001</v>
      </c>
      <c r="Q1388">
        <v>453.2</v>
      </c>
      <c r="R1388">
        <v>42.65</v>
      </c>
      <c r="S1388">
        <v>28.65</v>
      </c>
      <c r="T1388">
        <v>6265.6</v>
      </c>
      <c r="U1388">
        <v>0.67</v>
      </c>
      <c r="V1388">
        <v>0.89</v>
      </c>
      <c r="W1388">
        <v>0.1</v>
      </c>
      <c r="X1388">
        <v>0.37</v>
      </c>
      <c r="Y1388">
        <v>1</v>
      </c>
      <c r="Z1388">
        <v>10</v>
      </c>
    </row>
    <row r="1389" spans="1:26">
      <c r="A1389">
        <v>16</v>
      </c>
      <c r="B1389">
        <v>55</v>
      </c>
      <c r="C1389" t="s">
        <v>26</v>
      </c>
      <c r="D1389">
        <v>8.760400000000001</v>
      </c>
      <c r="E1389">
        <v>11.42</v>
      </c>
      <c r="F1389">
        <v>9.039999999999999</v>
      </c>
      <c r="G1389">
        <v>45.22</v>
      </c>
      <c r="H1389">
        <v>0.73</v>
      </c>
      <c r="I1389">
        <v>12</v>
      </c>
      <c r="J1389">
        <v>121.23</v>
      </c>
      <c r="K1389">
        <v>43.4</v>
      </c>
      <c r="L1389">
        <v>5</v>
      </c>
      <c r="M1389">
        <v>10</v>
      </c>
      <c r="N1389">
        <v>17.83</v>
      </c>
      <c r="O1389">
        <v>15186.08</v>
      </c>
      <c r="P1389">
        <v>74.11</v>
      </c>
      <c r="Q1389">
        <v>453.19</v>
      </c>
      <c r="R1389">
        <v>41.22</v>
      </c>
      <c r="S1389">
        <v>28.65</v>
      </c>
      <c r="T1389">
        <v>5555.38</v>
      </c>
      <c r="U1389">
        <v>0.7</v>
      </c>
      <c r="V1389">
        <v>0.9</v>
      </c>
      <c r="W1389">
        <v>0.1</v>
      </c>
      <c r="X1389">
        <v>0.32</v>
      </c>
      <c r="Y1389">
        <v>1</v>
      </c>
      <c r="Z1389">
        <v>10</v>
      </c>
    </row>
    <row r="1390" spans="1:26">
      <c r="A1390">
        <v>17</v>
      </c>
      <c r="B1390">
        <v>55</v>
      </c>
      <c r="C1390" t="s">
        <v>26</v>
      </c>
      <c r="D1390">
        <v>8.8088</v>
      </c>
      <c r="E1390">
        <v>11.35</v>
      </c>
      <c r="F1390">
        <v>9.01</v>
      </c>
      <c r="G1390">
        <v>49.12</v>
      </c>
      <c r="H1390">
        <v>0.76</v>
      </c>
      <c r="I1390">
        <v>11</v>
      </c>
      <c r="J1390">
        <v>121.56</v>
      </c>
      <c r="K1390">
        <v>43.4</v>
      </c>
      <c r="L1390">
        <v>5.25</v>
      </c>
      <c r="M1390">
        <v>9</v>
      </c>
      <c r="N1390">
        <v>17.91</v>
      </c>
      <c r="O1390">
        <v>15226.31</v>
      </c>
      <c r="P1390">
        <v>72.23999999999999</v>
      </c>
      <c r="Q1390">
        <v>453.18</v>
      </c>
      <c r="R1390">
        <v>39.93</v>
      </c>
      <c r="S1390">
        <v>28.65</v>
      </c>
      <c r="T1390">
        <v>4913</v>
      </c>
      <c r="U1390">
        <v>0.72</v>
      </c>
      <c r="V1390">
        <v>0.9</v>
      </c>
      <c r="W1390">
        <v>0.1</v>
      </c>
      <c r="X1390">
        <v>0.28</v>
      </c>
      <c r="Y1390">
        <v>1</v>
      </c>
      <c r="Z1390">
        <v>10</v>
      </c>
    </row>
    <row r="1391" spans="1:26">
      <c r="A1391">
        <v>18</v>
      </c>
      <c r="B1391">
        <v>55</v>
      </c>
      <c r="C1391" t="s">
        <v>26</v>
      </c>
      <c r="D1391">
        <v>8.799200000000001</v>
      </c>
      <c r="E1391">
        <v>11.36</v>
      </c>
      <c r="F1391">
        <v>9.02</v>
      </c>
      <c r="G1391">
        <v>49.19</v>
      </c>
      <c r="H1391">
        <v>0.8</v>
      </c>
      <c r="I1391">
        <v>11</v>
      </c>
      <c r="J1391">
        <v>121.89</v>
      </c>
      <c r="K1391">
        <v>43.4</v>
      </c>
      <c r="L1391">
        <v>5.5</v>
      </c>
      <c r="M1391">
        <v>8</v>
      </c>
      <c r="N1391">
        <v>17.99</v>
      </c>
      <c r="O1391">
        <v>15266.56</v>
      </c>
      <c r="P1391">
        <v>71.27</v>
      </c>
      <c r="Q1391">
        <v>453.18</v>
      </c>
      <c r="R1391">
        <v>40.25</v>
      </c>
      <c r="S1391">
        <v>28.65</v>
      </c>
      <c r="T1391">
        <v>5076.38</v>
      </c>
      <c r="U1391">
        <v>0.71</v>
      </c>
      <c r="V1391">
        <v>0.9</v>
      </c>
      <c r="W1391">
        <v>0.1</v>
      </c>
      <c r="X1391">
        <v>0.3</v>
      </c>
      <c r="Y1391">
        <v>1</v>
      </c>
      <c r="Z1391">
        <v>10</v>
      </c>
    </row>
    <row r="1392" spans="1:26">
      <c r="A1392">
        <v>19</v>
      </c>
      <c r="B1392">
        <v>55</v>
      </c>
      <c r="C1392" t="s">
        <v>26</v>
      </c>
      <c r="D1392">
        <v>8.868499999999999</v>
      </c>
      <c r="E1392">
        <v>11.28</v>
      </c>
      <c r="F1392">
        <v>8.949999999999999</v>
      </c>
      <c r="G1392">
        <v>53.72</v>
      </c>
      <c r="H1392">
        <v>0.83</v>
      </c>
      <c r="I1392">
        <v>10</v>
      </c>
      <c r="J1392">
        <v>122.21</v>
      </c>
      <c r="K1392">
        <v>43.4</v>
      </c>
      <c r="L1392">
        <v>5.75</v>
      </c>
      <c r="M1392">
        <v>6</v>
      </c>
      <c r="N1392">
        <v>18.06</v>
      </c>
      <c r="O1392">
        <v>15306.85</v>
      </c>
      <c r="P1392">
        <v>70.02</v>
      </c>
      <c r="Q1392">
        <v>453.17</v>
      </c>
      <c r="R1392">
        <v>38.05</v>
      </c>
      <c r="S1392">
        <v>28.65</v>
      </c>
      <c r="T1392">
        <v>3978.19</v>
      </c>
      <c r="U1392">
        <v>0.75</v>
      </c>
      <c r="V1392">
        <v>0.91</v>
      </c>
      <c r="W1392">
        <v>0.1</v>
      </c>
      <c r="X1392">
        <v>0.23</v>
      </c>
      <c r="Y1392">
        <v>1</v>
      </c>
      <c r="Z1392">
        <v>10</v>
      </c>
    </row>
    <row r="1393" spans="1:26">
      <c r="A1393">
        <v>20</v>
      </c>
      <c r="B1393">
        <v>55</v>
      </c>
      <c r="C1393" t="s">
        <v>26</v>
      </c>
      <c r="D1393">
        <v>8.8895</v>
      </c>
      <c r="E1393">
        <v>11.25</v>
      </c>
      <c r="F1393">
        <v>8.93</v>
      </c>
      <c r="G1393">
        <v>53.56</v>
      </c>
      <c r="H1393">
        <v>0.86</v>
      </c>
      <c r="I1393">
        <v>10</v>
      </c>
      <c r="J1393">
        <v>122.54</v>
      </c>
      <c r="K1393">
        <v>43.4</v>
      </c>
      <c r="L1393">
        <v>6</v>
      </c>
      <c r="M1393">
        <v>5</v>
      </c>
      <c r="N1393">
        <v>18.14</v>
      </c>
      <c r="O1393">
        <v>15347.16</v>
      </c>
      <c r="P1393">
        <v>69.31</v>
      </c>
      <c r="Q1393">
        <v>453.18</v>
      </c>
      <c r="R1393">
        <v>36.96</v>
      </c>
      <c r="S1393">
        <v>28.65</v>
      </c>
      <c r="T1393">
        <v>3437.21</v>
      </c>
      <c r="U1393">
        <v>0.78</v>
      </c>
      <c r="V1393">
        <v>0.91</v>
      </c>
      <c r="W1393">
        <v>0.1</v>
      </c>
      <c r="X1393">
        <v>0.21</v>
      </c>
      <c r="Y1393">
        <v>1</v>
      </c>
      <c r="Z1393">
        <v>10</v>
      </c>
    </row>
    <row r="1394" spans="1:26">
      <c r="A1394">
        <v>21</v>
      </c>
      <c r="B1394">
        <v>55</v>
      </c>
      <c r="C1394" t="s">
        <v>26</v>
      </c>
      <c r="D1394">
        <v>8.8911</v>
      </c>
      <c r="E1394">
        <v>11.25</v>
      </c>
      <c r="F1394">
        <v>8.92</v>
      </c>
      <c r="G1394">
        <v>53.54</v>
      </c>
      <c r="H1394">
        <v>0.9</v>
      </c>
      <c r="I1394">
        <v>10</v>
      </c>
      <c r="J1394">
        <v>122.87</v>
      </c>
      <c r="K1394">
        <v>43.4</v>
      </c>
      <c r="L1394">
        <v>6.25</v>
      </c>
      <c r="M1394">
        <v>1</v>
      </c>
      <c r="N1394">
        <v>18.22</v>
      </c>
      <c r="O1394">
        <v>15387.5</v>
      </c>
      <c r="P1394">
        <v>69.15000000000001</v>
      </c>
      <c r="Q1394">
        <v>453.17</v>
      </c>
      <c r="R1394">
        <v>36.82</v>
      </c>
      <c r="S1394">
        <v>28.65</v>
      </c>
      <c r="T1394">
        <v>3362.58</v>
      </c>
      <c r="U1394">
        <v>0.78</v>
      </c>
      <c r="V1394">
        <v>0.91</v>
      </c>
      <c r="W1394">
        <v>0.1</v>
      </c>
      <c r="X1394">
        <v>0.2</v>
      </c>
      <c r="Y1394">
        <v>1</v>
      </c>
      <c r="Z1394">
        <v>10</v>
      </c>
    </row>
    <row r="1395" spans="1:26">
      <c r="A1395">
        <v>22</v>
      </c>
      <c r="B1395">
        <v>55</v>
      </c>
      <c r="C1395" t="s">
        <v>26</v>
      </c>
      <c r="D1395">
        <v>8.889099999999999</v>
      </c>
      <c r="E1395">
        <v>11.25</v>
      </c>
      <c r="F1395">
        <v>8.93</v>
      </c>
      <c r="G1395">
        <v>53.56</v>
      </c>
      <c r="H1395">
        <v>0.93</v>
      </c>
      <c r="I1395">
        <v>10</v>
      </c>
      <c r="J1395">
        <v>123.19</v>
      </c>
      <c r="K1395">
        <v>43.4</v>
      </c>
      <c r="L1395">
        <v>6.5</v>
      </c>
      <c r="M1395">
        <v>0</v>
      </c>
      <c r="N1395">
        <v>18.29</v>
      </c>
      <c r="O1395">
        <v>15427.87</v>
      </c>
      <c r="P1395">
        <v>69.3</v>
      </c>
      <c r="Q1395">
        <v>453.17</v>
      </c>
      <c r="R1395">
        <v>36.85</v>
      </c>
      <c r="S1395">
        <v>28.65</v>
      </c>
      <c r="T1395">
        <v>3380.09</v>
      </c>
      <c r="U1395">
        <v>0.78</v>
      </c>
      <c r="V1395">
        <v>0.91</v>
      </c>
      <c r="W1395">
        <v>0.11</v>
      </c>
      <c r="X1395">
        <v>0.21</v>
      </c>
      <c r="Y1395">
        <v>1</v>
      </c>
      <c r="Z139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40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INDEX(resultados!$A$2:$ZZ$1395, 1, MATCH($B$1, resultados!$A$1:$ZZ$1, 0))</f>
        <v>0</v>
      </c>
      <c r="B7">
        <f>INDEX(resultados!$A$2:$ZZ$1395, 1, MATCH($B$2, resultados!$A$1:$ZZ$1, 0))</f>
        <v>0</v>
      </c>
      <c r="C7">
        <f>INDEX(resultados!$A$2:$ZZ$1395, 1, MATCH($B$3, resultados!$A$1:$ZZ$1, 0))</f>
        <v>0</v>
      </c>
    </row>
    <row r="8" spans="1:3">
      <c r="A8">
        <f>INDEX(resultados!$A$2:$ZZ$1395, 2, MATCH($B$1, resultados!$A$1:$ZZ$1, 0))</f>
        <v>0</v>
      </c>
      <c r="B8">
        <f>INDEX(resultados!$A$2:$ZZ$1395, 2, MATCH($B$2, resultados!$A$1:$ZZ$1, 0))</f>
        <v>0</v>
      </c>
      <c r="C8">
        <f>INDEX(resultados!$A$2:$ZZ$1395, 2, MATCH($B$3, resultados!$A$1:$ZZ$1, 0))</f>
        <v>0</v>
      </c>
    </row>
    <row r="9" spans="1:3">
      <c r="A9">
        <f>INDEX(resultados!$A$2:$ZZ$1395, 3, MATCH($B$1, resultados!$A$1:$ZZ$1, 0))</f>
        <v>0</v>
      </c>
      <c r="B9">
        <f>INDEX(resultados!$A$2:$ZZ$1395, 3, MATCH($B$2, resultados!$A$1:$ZZ$1, 0))</f>
        <v>0</v>
      </c>
      <c r="C9">
        <f>INDEX(resultados!$A$2:$ZZ$1395, 3, MATCH($B$3, resultados!$A$1:$ZZ$1, 0))</f>
        <v>0</v>
      </c>
    </row>
    <row r="10" spans="1:3">
      <c r="A10">
        <f>INDEX(resultados!$A$2:$ZZ$1395, 4, MATCH($B$1, resultados!$A$1:$ZZ$1, 0))</f>
        <v>0</v>
      </c>
      <c r="B10">
        <f>INDEX(resultados!$A$2:$ZZ$1395, 4, MATCH($B$2, resultados!$A$1:$ZZ$1, 0))</f>
        <v>0</v>
      </c>
      <c r="C10">
        <f>INDEX(resultados!$A$2:$ZZ$1395, 4, MATCH($B$3, resultados!$A$1:$ZZ$1, 0))</f>
        <v>0</v>
      </c>
    </row>
    <row r="11" spans="1:3">
      <c r="A11">
        <f>INDEX(resultados!$A$2:$ZZ$1395, 5, MATCH($B$1, resultados!$A$1:$ZZ$1, 0))</f>
        <v>0</v>
      </c>
      <c r="B11">
        <f>INDEX(resultados!$A$2:$ZZ$1395, 5, MATCH($B$2, resultados!$A$1:$ZZ$1, 0))</f>
        <v>0</v>
      </c>
      <c r="C11">
        <f>INDEX(resultados!$A$2:$ZZ$1395, 5, MATCH($B$3, resultados!$A$1:$ZZ$1, 0))</f>
        <v>0</v>
      </c>
    </row>
    <row r="12" spans="1:3">
      <c r="A12">
        <f>INDEX(resultados!$A$2:$ZZ$1395, 6, MATCH($B$1, resultados!$A$1:$ZZ$1, 0))</f>
        <v>0</v>
      </c>
      <c r="B12">
        <f>INDEX(resultados!$A$2:$ZZ$1395, 6, MATCH($B$2, resultados!$A$1:$ZZ$1, 0))</f>
        <v>0</v>
      </c>
      <c r="C12">
        <f>INDEX(resultados!$A$2:$ZZ$1395, 6, MATCH($B$3, resultados!$A$1:$ZZ$1, 0))</f>
        <v>0</v>
      </c>
    </row>
    <row r="13" spans="1:3">
      <c r="A13">
        <f>INDEX(resultados!$A$2:$ZZ$1395, 7, MATCH($B$1, resultados!$A$1:$ZZ$1, 0))</f>
        <v>0</v>
      </c>
      <c r="B13">
        <f>INDEX(resultados!$A$2:$ZZ$1395, 7, MATCH($B$2, resultados!$A$1:$ZZ$1, 0))</f>
        <v>0</v>
      </c>
      <c r="C13">
        <f>INDEX(resultados!$A$2:$ZZ$1395, 7, MATCH($B$3, resultados!$A$1:$ZZ$1, 0))</f>
        <v>0</v>
      </c>
    </row>
    <row r="14" spans="1:3">
      <c r="A14">
        <f>INDEX(resultados!$A$2:$ZZ$1395, 8, MATCH($B$1, resultados!$A$1:$ZZ$1, 0))</f>
        <v>0</v>
      </c>
      <c r="B14">
        <f>INDEX(resultados!$A$2:$ZZ$1395, 8, MATCH($B$2, resultados!$A$1:$ZZ$1, 0))</f>
        <v>0</v>
      </c>
      <c r="C14">
        <f>INDEX(resultados!$A$2:$ZZ$1395, 8, MATCH($B$3, resultados!$A$1:$ZZ$1, 0))</f>
        <v>0</v>
      </c>
    </row>
    <row r="15" spans="1:3">
      <c r="A15">
        <f>INDEX(resultados!$A$2:$ZZ$1395, 9, MATCH($B$1, resultados!$A$1:$ZZ$1, 0))</f>
        <v>0</v>
      </c>
      <c r="B15">
        <f>INDEX(resultados!$A$2:$ZZ$1395, 9, MATCH($B$2, resultados!$A$1:$ZZ$1, 0))</f>
        <v>0</v>
      </c>
      <c r="C15">
        <f>INDEX(resultados!$A$2:$ZZ$1395, 9, MATCH($B$3, resultados!$A$1:$ZZ$1, 0))</f>
        <v>0</v>
      </c>
    </row>
    <row r="16" spans="1:3">
      <c r="A16">
        <f>INDEX(resultados!$A$2:$ZZ$1395, 10, MATCH($B$1, resultados!$A$1:$ZZ$1, 0))</f>
        <v>0</v>
      </c>
      <c r="B16">
        <f>INDEX(resultados!$A$2:$ZZ$1395, 10, MATCH($B$2, resultados!$A$1:$ZZ$1, 0))</f>
        <v>0</v>
      </c>
      <c r="C16">
        <f>INDEX(resultados!$A$2:$ZZ$1395, 10, MATCH($B$3, resultados!$A$1:$ZZ$1, 0))</f>
        <v>0</v>
      </c>
    </row>
    <row r="17" spans="1:3">
      <c r="A17">
        <f>INDEX(resultados!$A$2:$ZZ$1395, 11, MATCH($B$1, resultados!$A$1:$ZZ$1, 0))</f>
        <v>0</v>
      </c>
      <c r="B17">
        <f>INDEX(resultados!$A$2:$ZZ$1395, 11, MATCH($B$2, resultados!$A$1:$ZZ$1, 0))</f>
        <v>0</v>
      </c>
      <c r="C17">
        <f>INDEX(resultados!$A$2:$ZZ$1395, 11, MATCH($B$3, resultados!$A$1:$ZZ$1, 0))</f>
        <v>0</v>
      </c>
    </row>
    <row r="18" spans="1:3">
      <c r="A18">
        <f>INDEX(resultados!$A$2:$ZZ$1395, 12, MATCH($B$1, resultados!$A$1:$ZZ$1, 0))</f>
        <v>0</v>
      </c>
      <c r="B18">
        <f>INDEX(resultados!$A$2:$ZZ$1395, 12, MATCH($B$2, resultados!$A$1:$ZZ$1, 0))</f>
        <v>0</v>
      </c>
      <c r="C18">
        <f>INDEX(resultados!$A$2:$ZZ$1395, 12, MATCH($B$3, resultados!$A$1:$ZZ$1, 0))</f>
        <v>0</v>
      </c>
    </row>
    <row r="19" spans="1:3">
      <c r="A19">
        <f>INDEX(resultados!$A$2:$ZZ$1395, 13, MATCH($B$1, resultados!$A$1:$ZZ$1, 0))</f>
        <v>0</v>
      </c>
      <c r="B19">
        <f>INDEX(resultados!$A$2:$ZZ$1395, 13, MATCH($B$2, resultados!$A$1:$ZZ$1, 0))</f>
        <v>0</v>
      </c>
      <c r="C19">
        <f>INDEX(resultados!$A$2:$ZZ$1395, 13, MATCH($B$3, resultados!$A$1:$ZZ$1, 0))</f>
        <v>0</v>
      </c>
    </row>
    <row r="20" spans="1:3">
      <c r="A20">
        <f>INDEX(resultados!$A$2:$ZZ$1395, 14, MATCH($B$1, resultados!$A$1:$ZZ$1, 0))</f>
        <v>0</v>
      </c>
      <c r="B20">
        <f>INDEX(resultados!$A$2:$ZZ$1395, 14, MATCH($B$2, resultados!$A$1:$ZZ$1, 0))</f>
        <v>0</v>
      </c>
      <c r="C20">
        <f>INDEX(resultados!$A$2:$ZZ$1395, 14, MATCH($B$3, resultados!$A$1:$ZZ$1, 0))</f>
        <v>0</v>
      </c>
    </row>
    <row r="21" spans="1:3">
      <c r="A21">
        <f>INDEX(resultados!$A$2:$ZZ$1395, 15, MATCH($B$1, resultados!$A$1:$ZZ$1, 0))</f>
        <v>0</v>
      </c>
      <c r="B21">
        <f>INDEX(resultados!$A$2:$ZZ$1395, 15, MATCH($B$2, resultados!$A$1:$ZZ$1, 0))</f>
        <v>0</v>
      </c>
      <c r="C21">
        <f>INDEX(resultados!$A$2:$ZZ$1395, 15, MATCH($B$3, resultados!$A$1:$ZZ$1, 0))</f>
        <v>0</v>
      </c>
    </row>
    <row r="22" spans="1:3">
      <c r="A22">
        <f>INDEX(resultados!$A$2:$ZZ$1395, 16, MATCH($B$1, resultados!$A$1:$ZZ$1, 0))</f>
        <v>0</v>
      </c>
      <c r="B22">
        <f>INDEX(resultados!$A$2:$ZZ$1395, 16, MATCH($B$2, resultados!$A$1:$ZZ$1, 0))</f>
        <v>0</v>
      </c>
      <c r="C22">
        <f>INDEX(resultados!$A$2:$ZZ$1395, 16, MATCH($B$3, resultados!$A$1:$ZZ$1, 0))</f>
        <v>0</v>
      </c>
    </row>
    <row r="23" spans="1:3">
      <c r="A23">
        <f>INDEX(resultados!$A$2:$ZZ$1395, 17, MATCH($B$1, resultados!$A$1:$ZZ$1, 0))</f>
        <v>0</v>
      </c>
      <c r="B23">
        <f>INDEX(resultados!$A$2:$ZZ$1395, 17, MATCH($B$2, resultados!$A$1:$ZZ$1, 0))</f>
        <v>0</v>
      </c>
      <c r="C23">
        <f>INDEX(resultados!$A$2:$ZZ$1395, 17, MATCH($B$3, resultados!$A$1:$ZZ$1, 0))</f>
        <v>0</v>
      </c>
    </row>
    <row r="24" spans="1:3">
      <c r="A24">
        <f>INDEX(resultados!$A$2:$ZZ$1395, 18, MATCH($B$1, resultados!$A$1:$ZZ$1, 0))</f>
        <v>0</v>
      </c>
      <c r="B24">
        <f>INDEX(resultados!$A$2:$ZZ$1395, 18, MATCH($B$2, resultados!$A$1:$ZZ$1, 0))</f>
        <v>0</v>
      </c>
      <c r="C24">
        <f>INDEX(resultados!$A$2:$ZZ$1395, 18, MATCH($B$3, resultados!$A$1:$ZZ$1, 0))</f>
        <v>0</v>
      </c>
    </row>
    <row r="25" spans="1:3">
      <c r="A25">
        <f>INDEX(resultados!$A$2:$ZZ$1395, 19, MATCH($B$1, resultados!$A$1:$ZZ$1, 0))</f>
        <v>0</v>
      </c>
      <c r="B25">
        <f>INDEX(resultados!$A$2:$ZZ$1395, 19, MATCH($B$2, resultados!$A$1:$ZZ$1, 0))</f>
        <v>0</v>
      </c>
      <c r="C25">
        <f>INDEX(resultados!$A$2:$ZZ$1395, 19, MATCH($B$3, resultados!$A$1:$ZZ$1, 0))</f>
        <v>0</v>
      </c>
    </row>
    <row r="26" spans="1:3">
      <c r="A26">
        <f>INDEX(resultados!$A$2:$ZZ$1395, 20, MATCH($B$1, resultados!$A$1:$ZZ$1, 0))</f>
        <v>0</v>
      </c>
      <c r="B26">
        <f>INDEX(resultados!$A$2:$ZZ$1395, 20, MATCH($B$2, resultados!$A$1:$ZZ$1, 0))</f>
        <v>0</v>
      </c>
      <c r="C26">
        <f>INDEX(resultados!$A$2:$ZZ$1395, 20, MATCH($B$3, resultados!$A$1:$ZZ$1, 0))</f>
        <v>0</v>
      </c>
    </row>
    <row r="27" spans="1:3">
      <c r="A27">
        <f>INDEX(resultados!$A$2:$ZZ$1395, 21, MATCH($B$1, resultados!$A$1:$ZZ$1, 0))</f>
        <v>0</v>
      </c>
      <c r="B27">
        <f>INDEX(resultados!$A$2:$ZZ$1395, 21, MATCH($B$2, resultados!$A$1:$ZZ$1, 0))</f>
        <v>0</v>
      </c>
      <c r="C27">
        <f>INDEX(resultados!$A$2:$ZZ$1395, 21, MATCH($B$3, resultados!$A$1:$ZZ$1, 0))</f>
        <v>0</v>
      </c>
    </row>
    <row r="28" spans="1:3">
      <c r="A28">
        <f>INDEX(resultados!$A$2:$ZZ$1395, 22, MATCH($B$1, resultados!$A$1:$ZZ$1, 0))</f>
        <v>0</v>
      </c>
      <c r="B28">
        <f>INDEX(resultados!$A$2:$ZZ$1395, 22, MATCH($B$2, resultados!$A$1:$ZZ$1, 0))</f>
        <v>0</v>
      </c>
      <c r="C28">
        <f>INDEX(resultados!$A$2:$ZZ$1395, 22, MATCH($B$3, resultados!$A$1:$ZZ$1, 0))</f>
        <v>0</v>
      </c>
    </row>
    <row r="29" spans="1:3">
      <c r="A29">
        <f>INDEX(resultados!$A$2:$ZZ$1395, 23, MATCH($B$1, resultados!$A$1:$ZZ$1, 0))</f>
        <v>0</v>
      </c>
      <c r="B29">
        <f>INDEX(resultados!$A$2:$ZZ$1395, 23, MATCH($B$2, resultados!$A$1:$ZZ$1, 0))</f>
        <v>0</v>
      </c>
      <c r="C29">
        <f>INDEX(resultados!$A$2:$ZZ$1395, 23, MATCH($B$3, resultados!$A$1:$ZZ$1, 0))</f>
        <v>0</v>
      </c>
    </row>
    <row r="30" spans="1:3">
      <c r="A30">
        <f>INDEX(resultados!$A$2:$ZZ$1395, 24, MATCH($B$1, resultados!$A$1:$ZZ$1, 0))</f>
        <v>0</v>
      </c>
      <c r="B30">
        <f>INDEX(resultados!$A$2:$ZZ$1395, 24, MATCH($B$2, resultados!$A$1:$ZZ$1, 0))</f>
        <v>0</v>
      </c>
      <c r="C30">
        <f>INDEX(resultados!$A$2:$ZZ$1395, 24, MATCH($B$3, resultados!$A$1:$ZZ$1, 0))</f>
        <v>0</v>
      </c>
    </row>
    <row r="31" spans="1:3">
      <c r="A31">
        <f>INDEX(resultados!$A$2:$ZZ$1395, 25, MATCH($B$1, resultados!$A$1:$ZZ$1, 0))</f>
        <v>0</v>
      </c>
      <c r="B31">
        <f>INDEX(resultados!$A$2:$ZZ$1395, 25, MATCH($B$2, resultados!$A$1:$ZZ$1, 0))</f>
        <v>0</v>
      </c>
      <c r="C31">
        <f>INDEX(resultados!$A$2:$ZZ$1395, 25, MATCH($B$3, resultados!$A$1:$ZZ$1, 0))</f>
        <v>0</v>
      </c>
    </row>
    <row r="32" spans="1:3">
      <c r="A32">
        <f>INDEX(resultados!$A$2:$ZZ$1395, 26, MATCH($B$1, resultados!$A$1:$ZZ$1, 0))</f>
        <v>0</v>
      </c>
      <c r="B32">
        <f>INDEX(resultados!$A$2:$ZZ$1395, 26, MATCH($B$2, resultados!$A$1:$ZZ$1, 0))</f>
        <v>0</v>
      </c>
      <c r="C32">
        <f>INDEX(resultados!$A$2:$ZZ$1395, 26, MATCH($B$3, resultados!$A$1:$ZZ$1, 0))</f>
        <v>0</v>
      </c>
    </row>
    <row r="33" spans="1:3">
      <c r="A33">
        <f>INDEX(resultados!$A$2:$ZZ$1395, 27, MATCH($B$1, resultados!$A$1:$ZZ$1, 0))</f>
        <v>0</v>
      </c>
      <c r="B33">
        <f>INDEX(resultados!$A$2:$ZZ$1395, 27, MATCH($B$2, resultados!$A$1:$ZZ$1, 0))</f>
        <v>0</v>
      </c>
      <c r="C33">
        <f>INDEX(resultados!$A$2:$ZZ$1395, 27, MATCH($B$3, resultados!$A$1:$ZZ$1, 0))</f>
        <v>0</v>
      </c>
    </row>
    <row r="34" spans="1:3">
      <c r="A34">
        <f>INDEX(resultados!$A$2:$ZZ$1395, 28, MATCH($B$1, resultados!$A$1:$ZZ$1, 0))</f>
        <v>0</v>
      </c>
      <c r="B34">
        <f>INDEX(resultados!$A$2:$ZZ$1395, 28, MATCH($B$2, resultados!$A$1:$ZZ$1, 0))</f>
        <v>0</v>
      </c>
      <c r="C34">
        <f>INDEX(resultados!$A$2:$ZZ$1395, 28, MATCH($B$3, resultados!$A$1:$ZZ$1, 0))</f>
        <v>0</v>
      </c>
    </row>
    <row r="35" spans="1:3">
      <c r="A35">
        <f>INDEX(resultados!$A$2:$ZZ$1395, 29, MATCH($B$1, resultados!$A$1:$ZZ$1, 0))</f>
        <v>0</v>
      </c>
      <c r="B35">
        <f>INDEX(resultados!$A$2:$ZZ$1395, 29, MATCH($B$2, resultados!$A$1:$ZZ$1, 0))</f>
        <v>0</v>
      </c>
      <c r="C35">
        <f>INDEX(resultados!$A$2:$ZZ$1395, 29, MATCH($B$3, resultados!$A$1:$ZZ$1, 0))</f>
        <v>0</v>
      </c>
    </row>
    <row r="36" spans="1:3">
      <c r="A36">
        <f>INDEX(resultados!$A$2:$ZZ$1395, 30, MATCH($B$1, resultados!$A$1:$ZZ$1, 0))</f>
        <v>0</v>
      </c>
      <c r="B36">
        <f>INDEX(resultados!$A$2:$ZZ$1395, 30, MATCH($B$2, resultados!$A$1:$ZZ$1, 0))</f>
        <v>0</v>
      </c>
      <c r="C36">
        <f>INDEX(resultados!$A$2:$ZZ$1395, 30, MATCH($B$3, resultados!$A$1:$ZZ$1, 0))</f>
        <v>0</v>
      </c>
    </row>
    <row r="37" spans="1:3">
      <c r="A37">
        <f>INDEX(resultados!$A$2:$ZZ$1395, 31, MATCH($B$1, resultados!$A$1:$ZZ$1, 0))</f>
        <v>0</v>
      </c>
      <c r="B37">
        <f>INDEX(resultados!$A$2:$ZZ$1395, 31, MATCH($B$2, resultados!$A$1:$ZZ$1, 0))</f>
        <v>0</v>
      </c>
      <c r="C37">
        <f>INDEX(resultados!$A$2:$ZZ$1395, 31, MATCH($B$3, resultados!$A$1:$ZZ$1, 0))</f>
        <v>0</v>
      </c>
    </row>
    <row r="38" spans="1:3">
      <c r="A38">
        <f>INDEX(resultados!$A$2:$ZZ$1395, 32, MATCH($B$1, resultados!$A$1:$ZZ$1, 0))</f>
        <v>0</v>
      </c>
      <c r="B38">
        <f>INDEX(resultados!$A$2:$ZZ$1395, 32, MATCH($B$2, resultados!$A$1:$ZZ$1, 0))</f>
        <v>0</v>
      </c>
      <c r="C38">
        <f>INDEX(resultados!$A$2:$ZZ$1395, 32, MATCH($B$3, resultados!$A$1:$ZZ$1, 0))</f>
        <v>0</v>
      </c>
    </row>
    <row r="39" spans="1:3">
      <c r="A39">
        <f>INDEX(resultados!$A$2:$ZZ$1395, 33, MATCH($B$1, resultados!$A$1:$ZZ$1, 0))</f>
        <v>0</v>
      </c>
      <c r="B39">
        <f>INDEX(resultados!$A$2:$ZZ$1395, 33, MATCH($B$2, resultados!$A$1:$ZZ$1, 0))</f>
        <v>0</v>
      </c>
      <c r="C39">
        <f>INDEX(resultados!$A$2:$ZZ$1395, 33, MATCH($B$3, resultados!$A$1:$ZZ$1, 0))</f>
        <v>0</v>
      </c>
    </row>
    <row r="40" spans="1:3">
      <c r="A40">
        <f>INDEX(resultados!$A$2:$ZZ$1395, 34, MATCH($B$1, resultados!$A$1:$ZZ$1, 0))</f>
        <v>0</v>
      </c>
      <c r="B40">
        <f>INDEX(resultados!$A$2:$ZZ$1395, 34, MATCH($B$2, resultados!$A$1:$ZZ$1, 0))</f>
        <v>0</v>
      </c>
      <c r="C40">
        <f>INDEX(resultados!$A$2:$ZZ$1395, 34, MATCH($B$3, resultados!$A$1:$ZZ$1, 0))</f>
        <v>0</v>
      </c>
    </row>
    <row r="41" spans="1:3">
      <c r="A41">
        <f>INDEX(resultados!$A$2:$ZZ$1395, 35, MATCH($B$1, resultados!$A$1:$ZZ$1, 0))</f>
        <v>0</v>
      </c>
      <c r="B41">
        <f>INDEX(resultados!$A$2:$ZZ$1395, 35, MATCH($B$2, resultados!$A$1:$ZZ$1, 0))</f>
        <v>0</v>
      </c>
      <c r="C41">
        <f>INDEX(resultados!$A$2:$ZZ$1395, 35, MATCH($B$3, resultados!$A$1:$ZZ$1, 0))</f>
        <v>0</v>
      </c>
    </row>
    <row r="42" spans="1:3">
      <c r="A42">
        <f>INDEX(resultados!$A$2:$ZZ$1395, 36, MATCH($B$1, resultados!$A$1:$ZZ$1, 0))</f>
        <v>0</v>
      </c>
      <c r="B42">
        <f>INDEX(resultados!$A$2:$ZZ$1395, 36, MATCH($B$2, resultados!$A$1:$ZZ$1, 0))</f>
        <v>0</v>
      </c>
      <c r="C42">
        <f>INDEX(resultados!$A$2:$ZZ$1395, 36, MATCH($B$3, resultados!$A$1:$ZZ$1, 0))</f>
        <v>0</v>
      </c>
    </row>
    <row r="43" spans="1:3">
      <c r="A43">
        <f>INDEX(resultados!$A$2:$ZZ$1395, 37, MATCH($B$1, resultados!$A$1:$ZZ$1, 0))</f>
        <v>0</v>
      </c>
      <c r="B43">
        <f>INDEX(resultados!$A$2:$ZZ$1395, 37, MATCH($B$2, resultados!$A$1:$ZZ$1, 0))</f>
        <v>0</v>
      </c>
      <c r="C43">
        <f>INDEX(resultados!$A$2:$ZZ$1395, 37, MATCH($B$3, resultados!$A$1:$ZZ$1, 0))</f>
        <v>0</v>
      </c>
    </row>
    <row r="44" spans="1:3">
      <c r="A44">
        <f>INDEX(resultados!$A$2:$ZZ$1395, 38, MATCH($B$1, resultados!$A$1:$ZZ$1, 0))</f>
        <v>0</v>
      </c>
      <c r="B44">
        <f>INDEX(resultados!$A$2:$ZZ$1395, 38, MATCH($B$2, resultados!$A$1:$ZZ$1, 0))</f>
        <v>0</v>
      </c>
      <c r="C44">
        <f>INDEX(resultados!$A$2:$ZZ$1395, 38, MATCH($B$3, resultados!$A$1:$ZZ$1, 0))</f>
        <v>0</v>
      </c>
    </row>
    <row r="45" spans="1:3">
      <c r="A45">
        <f>INDEX(resultados!$A$2:$ZZ$1395, 39, MATCH($B$1, resultados!$A$1:$ZZ$1, 0))</f>
        <v>0</v>
      </c>
      <c r="B45">
        <f>INDEX(resultados!$A$2:$ZZ$1395, 39, MATCH($B$2, resultados!$A$1:$ZZ$1, 0))</f>
        <v>0</v>
      </c>
      <c r="C45">
        <f>INDEX(resultados!$A$2:$ZZ$1395, 39, MATCH($B$3, resultados!$A$1:$ZZ$1, 0))</f>
        <v>0</v>
      </c>
    </row>
    <row r="46" spans="1:3">
      <c r="A46">
        <f>INDEX(resultados!$A$2:$ZZ$1395, 40, MATCH($B$1, resultados!$A$1:$ZZ$1, 0))</f>
        <v>0</v>
      </c>
      <c r="B46">
        <f>INDEX(resultados!$A$2:$ZZ$1395, 40, MATCH($B$2, resultados!$A$1:$ZZ$1, 0))</f>
        <v>0</v>
      </c>
      <c r="C46">
        <f>INDEX(resultados!$A$2:$ZZ$1395, 40, MATCH($B$3, resultados!$A$1:$ZZ$1, 0))</f>
        <v>0</v>
      </c>
    </row>
    <row r="47" spans="1:3">
      <c r="A47">
        <f>INDEX(resultados!$A$2:$ZZ$1395, 41, MATCH($B$1, resultados!$A$1:$ZZ$1, 0))</f>
        <v>0</v>
      </c>
      <c r="B47">
        <f>INDEX(resultados!$A$2:$ZZ$1395, 41, MATCH($B$2, resultados!$A$1:$ZZ$1, 0))</f>
        <v>0</v>
      </c>
      <c r="C47">
        <f>INDEX(resultados!$A$2:$ZZ$1395, 41, MATCH($B$3, resultados!$A$1:$ZZ$1, 0))</f>
        <v>0</v>
      </c>
    </row>
    <row r="48" spans="1:3">
      <c r="A48">
        <f>INDEX(resultados!$A$2:$ZZ$1395, 42, MATCH($B$1, resultados!$A$1:$ZZ$1, 0))</f>
        <v>0</v>
      </c>
      <c r="B48">
        <f>INDEX(resultados!$A$2:$ZZ$1395, 42, MATCH($B$2, resultados!$A$1:$ZZ$1, 0))</f>
        <v>0</v>
      </c>
      <c r="C48">
        <f>INDEX(resultados!$A$2:$ZZ$1395, 42, MATCH($B$3, resultados!$A$1:$ZZ$1, 0))</f>
        <v>0</v>
      </c>
    </row>
    <row r="49" spans="1:3">
      <c r="A49">
        <f>INDEX(resultados!$A$2:$ZZ$1395, 43, MATCH($B$1, resultados!$A$1:$ZZ$1, 0))</f>
        <v>0</v>
      </c>
      <c r="B49">
        <f>INDEX(resultados!$A$2:$ZZ$1395, 43, MATCH($B$2, resultados!$A$1:$ZZ$1, 0))</f>
        <v>0</v>
      </c>
      <c r="C49">
        <f>INDEX(resultados!$A$2:$ZZ$1395, 43, MATCH($B$3, resultados!$A$1:$ZZ$1, 0))</f>
        <v>0</v>
      </c>
    </row>
    <row r="50" spans="1:3">
      <c r="A50">
        <f>INDEX(resultados!$A$2:$ZZ$1395, 44, MATCH($B$1, resultados!$A$1:$ZZ$1, 0))</f>
        <v>0</v>
      </c>
      <c r="B50">
        <f>INDEX(resultados!$A$2:$ZZ$1395, 44, MATCH($B$2, resultados!$A$1:$ZZ$1, 0))</f>
        <v>0</v>
      </c>
      <c r="C50">
        <f>INDEX(resultados!$A$2:$ZZ$1395, 44, MATCH($B$3, resultados!$A$1:$ZZ$1, 0))</f>
        <v>0</v>
      </c>
    </row>
    <row r="51" spans="1:3">
      <c r="A51">
        <f>INDEX(resultados!$A$2:$ZZ$1395, 45, MATCH($B$1, resultados!$A$1:$ZZ$1, 0))</f>
        <v>0</v>
      </c>
      <c r="B51">
        <f>INDEX(resultados!$A$2:$ZZ$1395, 45, MATCH($B$2, resultados!$A$1:$ZZ$1, 0))</f>
        <v>0</v>
      </c>
      <c r="C51">
        <f>INDEX(resultados!$A$2:$ZZ$1395, 45, MATCH($B$3, resultados!$A$1:$ZZ$1, 0))</f>
        <v>0</v>
      </c>
    </row>
    <row r="52" spans="1:3">
      <c r="A52">
        <f>INDEX(resultados!$A$2:$ZZ$1395, 46, MATCH($B$1, resultados!$A$1:$ZZ$1, 0))</f>
        <v>0</v>
      </c>
      <c r="B52">
        <f>INDEX(resultados!$A$2:$ZZ$1395, 46, MATCH($B$2, resultados!$A$1:$ZZ$1, 0))</f>
        <v>0</v>
      </c>
      <c r="C52">
        <f>INDEX(resultados!$A$2:$ZZ$1395, 46, MATCH($B$3, resultados!$A$1:$ZZ$1, 0))</f>
        <v>0</v>
      </c>
    </row>
    <row r="53" spans="1:3">
      <c r="A53">
        <f>INDEX(resultados!$A$2:$ZZ$1395, 47, MATCH($B$1, resultados!$A$1:$ZZ$1, 0))</f>
        <v>0</v>
      </c>
      <c r="B53">
        <f>INDEX(resultados!$A$2:$ZZ$1395, 47, MATCH($B$2, resultados!$A$1:$ZZ$1, 0))</f>
        <v>0</v>
      </c>
      <c r="C53">
        <f>INDEX(resultados!$A$2:$ZZ$1395, 47, MATCH($B$3, resultados!$A$1:$ZZ$1, 0))</f>
        <v>0</v>
      </c>
    </row>
    <row r="54" spans="1:3">
      <c r="A54">
        <f>INDEX(resultados!$A$2:$ZZ$1395, 48, MATCH($B$1, resultados!$A$1:$ZZ$1, 0))</f>
        <v>0</v>
      </c>
      <c r="B54">
        <f>INDEX(resultados!$A$2:$ZZ$1395, 48, MATCH($B$2, resultados!$A$1:$ZZ$1, 0))</f>
        <v>0</v>
      </c>
      <c r="C54">
        <f>INDEX(resultados!$A$2:$ZZ$1395, 48, MATCH($B$3, resultados!$A$1:$ZZ$1, 0))</f>
        <v>0</v>
      </c>
    </row>
    <row r="55" spans="1:3">
      <c r="A55">
        <f>INDEX(resultados!$A$2:$ZZ$1395, 49, MATCH($B$1, resultados!$A$1:$ZZ$1, 0))</f>
        <v>0</v>
      </c>
      <c r="B55">
        <f>INDEX(resultados!$A$2:$ZZ$1395, 49, MATCH($B$2, resultados!$A$1:$ZZ$1, 0))</f>
        <v>0</v>
      </c>
      <c r="C55">
        <f>INDEX(resultados!$A$2:$ZZ$1395, 49, MATCH($B$3, resultados!$A$1:$ZZ$1, 0))</f>
        <v>0</v>
      </c>
    </row>
    <row r="56" spans="1:3">
      <c r="A56">
        <f>INDEX(resultados!$A$2:$ZZ$1395, 50, MATCH($B$1, resultados!$A$1:$ZZ$1, 0))</f>
        <v>0</v>
      </c>
      <c r="B56">
        <f>INDEX(resultados!$A$2:$ZZ$1395, 50, MATCH($B$2, resultados!$A$1:$ZZ$1, 0))</f>
        <v>0</v>
      </c>
      <c r="C56">
        <f>INDEX(resultados!$A$2:$ZZ$1395, 50, MATCH($B$3, resultados!$A$1:$ZZ$1, 0))</f>
        <v>0</v>
      </c>
    </row>
    <row r="57" spans="1:3">
      <c r="A57">
        <f>INDEX(resultados!$A$2:$ZZ$1395, 51, MATCH($B$1, resultados!$A$1:$ZZ$1, 0))</f>
        <v>0</v>
      </c>
      <c r="B57">
        <f>INDEX(resultados!$A$2:$ZZ$1395, 51, MATCH($B$2, resultados!$A$1:$ZZ$1, 0))</f>
        <v>0</v>
      </c>
      <c r="C57">
        <f>INDEX(resultados!$A$2:$ZZ$1395, 51, MATCH($B$3, resultados!$A$1:$ZZ$1, 0))</f>
        <v>0</v>
      </c>
    </row>
    <row r="58" spans="1:3">
      <c r="A58">
        <f>INDEX(resultados!$A$2:$ZZ$1395, 52, MATCH($B$1, resultados!$A$1:$ZZ$1, 0))</f>
        <v>0</v>
      </c>
      <c r="B58">
        <f>INDEX(resultados!$A$2:$ZZ$1395, 52, MATCH($B$2, resultados!$A$1:$ZZ$1, 0))</f>
        <v>0</v>
      </c>
      <c r="C58">
        <f>INDEX(resultados!$A$2:$ZZ$1395, 52, MATCH($B$3, resultados!$A$1:$ZZ$1, 0))</f>
        <v>0</v>
      </c>
    </row>
    <row r="59" spans="1:3">
      <c r="A59">
        <f>INDEX(resultados!$A$2:$ZZ$1395, 53, MATCH($B$1, resultados!$A$1:$ZZ$1, 0))</f>
        <v>0</v>
      </c>
      <c r="B59">
        <f>INDEX(resultados!$A$2:$ZZ$1395, 53, MATCH($B$2, resultados!$A$1:$ZZ$1, 0))</f>
        <v>0</v>
      </c>
      <c r="C59">
        <f>INDEX(resultados!$A$2:$ZZ$1395, 53, MATCH($B$3, resultados!$A$1:$ZZ$1, 0))</f>
        <v>0</v>
      </c>
    </row>
    <row r="60" spans="1:3">
      <c r="A60">
        <f>INDEX(resultados!$A$2:$ZZ$1395, 54, MATCH($B$1, resultados!$A$1:$ZZ$1, 0))</f>
        <v>0</v>
      </c>
      <c r="B60">
        <f>INDEX(resultados!$A$2:$ZZ$1395, 54, MATCH($B$2, resultados!$A$1:$ZZ$1, 0))</f>
        <v>0</v>
      </c>
      <c r="C60">
        <f>INDEX(resultados!$A$2:$ZZ$1395, 54, MATCH($B$3, resultados!$A$1:$ZZ$1, 0))</f>
        <v>0</v>
      </c>
    </row>
    <row r="61" spans="1:3">
      <c r="A61">
        <f>INDEX(resultados!$A$2:$ZZ$1395, 55, MATCH($B$1, resultados!$A$1:$ZZ$1, 0))</f>
        <v>0</v>
      </c>
      <c r="B61">
        <f>INDEX(resultados!$A$2:$ZZ$1395, 55, MATCH($B$2, resultados!$A$1:$ZZ$1, 0))</f>
        <v>0</v>
      </c>
      <c r="C61">
        <f>INDEX(resultados!$A$2:$ZZ$1395, 55, MATCH($B$3, resultados!$A$1:$ZZ$1, 0))</f>
        <v>0</v>
      </c>
    </row>
    <row r="62" spans="1:3">
      <c r="A62">
        <f>INDEX(resultados!$A$2:$ZZ$1395, 56, MATCH($B$1, resultados!$A$1:$ZZ$1, 0))</f>
        <v>0</v>
      </c>
      <c r="B62">
        <f>INDEX(resultados!$A$2:$ZZ$1395, 56, MATCH($B$2, resultados!$A$1:$ZZ$1, 0))</f>
        <v>0</v>
      </c>
      <c r="C62">
        <f>INDEX(resultados!$A$2:$ZZ$1395, 56, MATCH($B$3, resultados!$A$1:$ZZ$1, 0))</f>
        <v>0</v>
      </c>
    </row>
    <row r="63" spans="1:3">
      <c r="A63">
        <f>INDEX(resultados!$A$2:$ZZ$1395, 57, MATCH($B$1, resultados!$A$1:$ZZ$1, 0))</f>
        <v>0</v>
      </c>
      <c r="B63">
        <f>INDEX(resultados!$A$2:$ZZ$1395, 57, MATCH($B$2, resultados!$A$1:$ZZ$1, 0))</f>
        <v>0</v>
      </c>
      <c r="C63">
        <f>INDEX(resultados!$A$2:$ZZ$1395, 57, MATCH($B$3, resultados!$A$1:$ZZ$1, 0))</f>
        <v>0</v>
      </c>
    </row>
    <row r="64" spans="1:3">
      <c r="A64">
        <f>INDEX(resultados!$A$2:$ZZ$1395, 58, MATCH($B$1, resultados!$A$1:$ZZ$1, 0))</f>
        <v>0</v>
      </c>
      <c r="B64">
        <f>INDEX(resultados!$A$2:$ZZ$1395, 58, MATCH($B$2, resultados!$A$1:$ZZ$1, 0))</f>
        <v>0</v>
      </c>
      <c r="C64">
        <f>INDEX(resultados!$A$2:$ZZ$1395, 58, MATCH($B$3, resultados!$A$1:$ZZ$1, 0))</f>
        <v>0</v>
      </c>
    </row>
    <row r="65" spans="1:3">
      <c r="A65">
        <f>INDEX(resultados!$A$2:$ZZ$1395, 59, MATCH($B$1, resultados!$A$1:$ZZ$1, 0))</f>
        <v>0</v>
      </c>
      <c r="B65">
        <f>INDEX(resultados!$A$2:$ZZ$1395, 59, MATCH($B$2, resultados!$A$1:$ZZ$1, 0))</f>
        <v>0</v>
      </c>
      <c r="C65">
        <f>INDEX(resultados!$A$2:$ZZ$1395, 59, MATCH($B$3, resultados!$A$1:$ZZ$1, 0))</f>
        <v>0</v>
      </c>
    </row>
    <row r="66" spans="1:3">
      <c r="A66">
        <f>INDEX(resultados!$A$2:$ZZ$1395, 60, MATCH($B$1, resultados!$A$1:$ZZ$1, 0))</f>
        <v>0</v>
      </c>
      <c r="B66">
        <f>INDEX(resultados!$A$2:$ZZ$1395, 60, MATCH($B$2, resultados!$A$1:$ZZ$1, 0))</f>
        <v>0</v>
      </c>
      <c r="C66">
        <f>INDEX(resultados!$A$2:$ZZ$1395, 60, MATCH($B$3, resultados!$A$1:$ZZ$1, 0))</f>
        <v>0</v>
      </c>
    </row>
    <row r="67" spans="1:3">
      <c r="A67">
        <f>INDEX(resultados!$A$2:$ZZ$1395, 61, MATCH($B$1, resultados!$A$1:$ZZ$1, 0))</f>
        <v>0</v>
      </c>
      <c r="B67">
        <f>INDEX(resultados!$A$2:$ZZ$1395, 61, MATCH($B$2, resultados!$A$1:$ZZ$1, 0))</f>
        <v>0</v>
      </c>
      <c r="C67">
        <f>INDEX(resultados!$A$2:$ZZ$1395, 61, MATCH($B$3, resultados!$A$1:$ZZ$1, 0))</f>
        <v>0</v>
      </c>
    </row>
    <row r="68" spans="1:3">
      <c r="A68">
        <f>INDEX(resultados!$A$2:$ZZ$1395, 62, MATCH($B$1, resultados!$A$1:$ZZ$1, 0))</f>
        <v>0</v>
      </c>
      <c r="B68">
        <f>INDEX(resultados!$A$2:$ZZ$1395, 62, MATCH($B$2, resultados!$A$1:$ZZ$1, 0))</f>
        <v>0</v>
      </c>
      <c r="C68">
        <f>INDEX(resultados!$A$2:$ZZ$1395, 62, MATCH($B$3, resultados!$A$1:$ZZ$1, 0))</f>
        <v>0</v>
      </c>
    </row>
    <row r="69" spans="1:3">
      <c r="A69">
        <f>INDEX(resultados!$A$2:$ZZ$1395, 63, MATCH($B$1, resultados!$A$1:$ZZ$1, 0))</f>
        <v>0</v>
      </c>
      <c r="B69">
        <f>INDEX(resultados!$A$2:$ZZ$1395, 63, MATCH($B$2, resultados!$A$1:$ZZ$1, 0))</f>
        <v>0</v>
      </c>
      <c r="C69">
        <f>INDEX(resultados!$A$2:$ZZ$1395, 63, MATCH($B$3, resultados!$A$1:$ZZ$1, 0))</f>
        <v>0</v>
      </c>
    </row>
    <row r="70" spans="1:3">
      <c r="A70">
        <f>INDEX(resultados!$A$2:$ZZ$1395, 64, MATCH($B$1, resultados!$A$1:$ZZ$1, 0))</f>
        <v>0</v>
      </c>
      <c r="B70">
        <f>INDEX(resultados!$A$2:$ZZ$1395, 64, MATCH($B$2, resultados!$A$1:$ZZ$1, 0))</f>
        <v>0</v>
      </c>
      <c r="C70">
        <f>INDEX(resultados!$A$2:$ZZ$1395, 64, MATCH($B$3, resultados!$A$1:$ZZ$1, 0))</f>
        <v>0</v>
      </c>
    </row>
    <row r="71" spans="1:3">
      <c r="A71">
        <f>INDEX(resultados!$A$2:$ZZ$1395, 65, MATCH($B$1, resultados!$A$1:$ZZ$1, 0))</f>
        <v>0</v>
      </c>
      <c r="B71">
        <f>INDEX(resultados!$A$2:$ZZ$1395, 65, MATCH($B$2, resultados!$A$1:$ZZ$1, 0))</f>
        <v>0</v>
      </c>
      <c r="C71">
        <f>INDEX(resultados!$A$2:$ZZ$1395, 65, MATCH($B$3, resultados!$A$1:$ZZ$1, 0))</f>
        <v>0</v>
      </c>
    </row>
    <row r="72" spans="1:3">
      <c r="A72">
        <f>INDEX(resultados!$A$2:$ZZ$1395, 66, MATCH($B$1, resultados!$A$1:$ZZ$1, 0))</f>
        <v>0</v>
      </c>
      <c r="B72">
        <f>INDEX(resultados!$A$2:$ZZ$1395, 66, MATCH($B$2, resultados!$A$1:$ZZ$1, 0))</f>
        <v>0</v>
      </c>
      <c r="C72">
        <f>INDEX(resultados!$A$2:$ZZ$1395, 66, MATCH($B$3, resultados!$A$1:$ZZ$1, 0))</f>
        <v>0</v>
      </c>
    </row>
    <row r="73" spans="1:3">
      <c r="A73">
        <f>INDEX(resultados!$A$2:$ZZ$1395, 67, MATCH($B$1, resultados!$A$1:$ZZ$1, 0))</f>
        <v>0</v>
      </c>
      <c r="B73">
        <f>INDEX(resultados!$A$2:$ZZ$1395, 67, MATCH($B$2, resultados!$A$1:$ZZ$1, 0))</f>
        <v>0</v>
      </c>
      <c r="C73">
        <f>INDEX(resultados!$A$2:$ZZ$1395, 67, MATCH($B$3, resultados!$A$1:$ZZ$1, 0))</f>
        <v>0</v>
      </c>
    </row>
    <row r="74" spans="1:3">
      <c r="A74">
        <f>INDEX(resultados!$A$2:$ZZ$1395, 68, MATCH($B$1, resultados!$A$1:$ZZ$1, 0))</f>
        <v>0</v>
      </c>
      <c r="B74">
        <f>INDEX(resultados!$A$2:$ZZ$1395, 68, MATCH($B$2, resultados!$A$1:$ZZ$1, 0))</f>
        <v>0</v>
      </c>
      <c r="C74">
        <f>INDEX(resultados!$A$2:$ZZ$1395, 68, MATCH($B$3, resultados!$A$1:$ZZ$1, 0))</f>
        <v>0</v>
      </c>
    </row>
    <row r="75" spans="1:3">
      <c r="A75">
        <f>INDEX(resultados!$A$2:$ZZ$1395, 69, MATCH($B$1, resultados!$A$1:$ZZ$1, 0))</f>
        <v>0</v>
      </c>
      <c r="B75">
        <f>INDEX(resultados!$A$2:$ZZ$1395, 69, MATCH($B$2, resultados!$A$1:$ZZ$1, 0))</f>
        <v>0</v>
      </c>
      <c r="C75">
        <f>INDEX(resultados!$A$2:$ZZ$1395, 69, MATCH($B$3, resultados!$A$1:$ZZ$1, 0))</f>
        <v>0</v>
      </c>
    </row>
    <row r="76" spans="1:3">
      <c r="A76">
        <f>INDEX(resultados!$A$2:$ZZ$1395, 70, MATCH($B$1, resultados!$A$1:$ZZ$1, 0))</f>
        <v>0</v>
      </c>
      <c r="B76">
        <f>INDEX(resultados!$A$2:$ZZ$1395, 70, MATCH($B$2, resultados!$A$1:$ZZ$1, 0))</f>
        <v>0</v>
      </c>
      <c r="C76">
        <f>INDEX(resultados!$A$2:$ZZ$1395, 70, MATCH($B$3, resultados!$A$1:$ZZ$1, 0))</f>
        <v>0</v>
      </c>
    </row>
    <row r="77" spans="1:3">
      <c r="A77">
        <f>INDEX(resultados!$A$2:$ZZ$1395, 71, MATCH($B$1, resultados!$A$1:$ZZ$1, 0))</f>
        <v>0</v>
      </c>
      <c r="B77">
        <f>INDEX(resultados!$A$2:$ZZ$1395, 71, MATCH($B$2, resultados!$A$1:$ZZ$1, 0))</f>
        <v>0</v>
      </c>
      <c r="C77">
        <f>INDEX(resultados!$A$2:$ZZ$1395, 71, MATCH($B$3, resultados!$A$1:$ZZ$1, 0))</f>
        <v>0</v>
      </c>
    </row>
    <row r="78" spans="1:3">
      <c r="A78">
        <f>INDEX(resultados!$A$2:$ZZ$1395, 72, MATCH($B$1, resultados!$A$1:$ZZ$1, 0))</f>
        <v>0</v>
      </c>
      <c r="B78">
        <f>INDEX(resultados!$A$2:$ZZ$1395, 72, MATCH($B$2, resultados!$A$1:$ZZ$1, 0))</f>
        <v>0</v>
      </c>
      <c r="C78">
        <f>INDEX(resultados!$A$2:$ZZ$1395, 72, MATCH($B$3, resultados!$A$1:$ZZ$1, 0))</f>
        <v>0</v>
      </c>
    </row>
    <row r="79" spans="1:3">
      <c r="A79">
        <f>INDEX(resultados!$A$2:$ZZ$1395, 73, MATCH($B$1, resultados!$A$1:$ZZ$1, 0))</f>
        <v>0</v>
      </c>
      <c r="B79">
        <f>INDEX(resultados!$A$2:$ZZ$1395, 73, MATCH($B$2, resultados!$A$1:$ZZ$1, 0))</f>
        <v>0</v>
      </c>
      <c r="C79">
        <f>INDEX(resultados!$A$2:$ZZ$1395, 73, MATCH($B$3, resultados!$A$1:$ZZ$1, 0))</f>
        <v>0</v>
      </c>
    </row>
    <row r="80" spans="1:3">
      <c r="A80">
        <f>INDEX(resultados!$A$2:$ZZ$1395, 74, MATCH($B$1, resultados!$A$1:$ZZ$1, 0))</f>
        <v>0</v>
      </c>
      <c r="B80">
        <f>INDEX(resultados!$A$2:$ZZ$1395, 74, MATCH($B$2, resultados!$A$1:$ZZ$1, 0))</f>
        <v>0</v>
      </c>
      <c r="C80">
        <f>INDEX(resultados!$A$2:$ZZ$1395, 74, MATCH($B$3, resultados!$A$1:$ZZ$1, 0))</f>
        <v>0</v>
      </c>
    </row>
    <row r="81" spans="1:3">
      <c r="A81">
        <f>INDEX(resultados!$A$2:$ZZ$1395, 75, MATCH($B$1, resultados!$A$1:$ZZ$1, 0))</f>
        <v>0</v>
      </c>
      <c r="B81">
        <f>INDEX(resultados!$A$2:$ZZ$1395, 75, MATCH($B$2, resultados!$A$1:$ZZ$1, 0))</f>
        <v>0</v>
      </c>
      <c r="C81">
        <f>INDEX(resultados!$A$2:$ZZ$1395, 75, MATCH($B$3, resultados!$A$1:$ZZ$1, 0))</f>
        <v>0</v>
      </c>
    </row>
    <row r="82" spans="1:3">
      <c r="A82">
        <f>INDEX(resultados!$A$2:$ZZ$1395, 76, MATCH($B$1, resultados!$A$1:$ZZ$1, 0))</f>
        <v>0</v>
      </c>
      <c r="B82">
        <f>INDEX(resultados!$A$2:$ZZ$1395, 76, MATCH($B$2, resultados!$A$1:$ZZ$1, 0))</f>
        <v>0</v>
      </c>
      <c r="C82">
        <f>INDEX(resultados!$A$2:$ZZ$1395, 76, MATCH($B$3, resultados!$A$1:$ZZ$1, 0))</f>
        <v>0</v>
      </c>
    </row>
    <row r="83" spans="1:3">
      <c r="A83">
        <f>INDEX(resultados!$A$2:$ZZ$1395, 77, MATCH($B$1, resultados!$A$1:$ZZ$1, 0))</f>
        <v>0</v>
      </c>
      <c r="B83">
        <f>INDEX(resultados!$A$2:$ZZ$1395, 77, MATCH($B$2, resultados!$A$1:$ZZ$1, 0))</f>
        <v>0</v>
      </c>
      <c r="C83">
        <f>INDEX(resultados!$A$2:$ZZ$1395, 77, MATCH($B$3, resultados!$A$1:$ZZ$1, 0))</f>
        <v>0</v>
      </c>
    </row>
    <row r="84" spans="1:3">
      <c r="A84">
        <f>INDEX(resultados!$A$2:$ZZ$1395, 78, MATCH($B$1, resultados!$A$1:$ZZ$1, 0))</f>
        <v>0</v>
      </c>
      <c r="B84">
        <f>INDEX(resultados!$A$2:$ZZ$1395, 78, MATCH($B$2, resultados!$A$1:$ZZ$1, 0))</f>
        <v>0</v>
      </c>
      <c r="C84">
        <f>INDEX(resultados!$A$2:$ZZ$1395, 78, MATCH($B$3, resultados!$A$1:$ZZ$1, 0))</f>
        <v>0</v>
      </c>
    </row>
    <row r="85" spans="1:3">
      <c r="A85">
        <f>INDEX(resultados!$A$2:$ZZ$1395, 79, MATCH($B$1, resultados!$A$1:$ZZ$1, 0))</f>
        <v>0</v>
      </c>
      <c r="B85">
        <f>INDEX(resultados!$A$2:$ZZ$1395, 79, MATCH($B$2, resultados!$A$1:$ZZ$1, 0))</f>
        <v>0</v>
      </c>
      <c r="C85">
        <f>INDEX(resultados!$A$2:$ZZ$1395, 79, MATCH($B$3, resultados!$A$1:$ZZ$1, 0))</f>
        <v>0</v>
      </c>
    </row>
    <row r="86" spans="1:3">
      <c r="A86">
        <f>INDEX(resultados!$A$2:$ZZ$1395, 80, MATCH($B$1, resultados!$A$1:$ZZ$1, 0))</f>
        <v>0</v>
      </c>
      <c r="B86">
        <f>INDEX(resultados!$A$2:$ZZ$1395, 80, MATCH($B$2, resultados!$A$1:$ZZ$1, 0))</f>
        <v>0</v>
      </c>
      <c r="C86">
        <f>INDEX(resultados!$A$2:$ZZ$1395, 80, MATCH($B$3, resultados!$A$1:$ZZ$1, 0))</f>
        <v>0</v>
      </c>
    </row>
    <row r="87" spans="1:3">
      <c r="A87">
        <f>INDEX(resultados!$A$2:$ZZ$1395, 81, MATCH($B$1, resultados!$A$1:$ZZ$1, 0))</f>
        <v>0</v>
      </c>
      <c r="B87">
        <f>INDEX(resultados!$A$2:$ZZ$1395, 81, MATCH($B$2, resultados!$A$1:$ZZ$1, 0))</f>
        <v>0</v>
      </c>
      <c r="C87">
        <f>INDEX(resultados!$A$2:$ZZ$1395, 81, MATCH($B$3, resultados!$A$1:$ZZ$1, 0))</f>
        <v>0</v>
      </c>
    </row>
    <row r="88" spans="1:3">
      <c r="A88">
        <f>INDEX(resultados!$A$2:$ZZ$1395, 82, MATCH($B$1, resultados!$A$1:$ZZ$1, 0))</f>
        <v>0</v>
      </c>
      <c r="B88">
        <f>INDEX(resultados!$A$2:$ZZ$1395, 82, MATCH($B$2, resultados!$A$1:$ZZ$1, 0))</f>
        <v>0</v>
      </c>
      <c r="C88">
        <f>INDEX(resultados!$A$2:$ZZ$1395, 82, MATCH($B$3, resultados!$A$1:$ZZ$1, 0))</f>
        <v>0</v>
      </c>
    </row>
    <row r="89" spans="1:3">
      <c r="A89">
        <f>INDEX(resultados!$A$2:$ZZ$1395, 83, MATCH($B$1, resultados!$A$1:$ZZ$1, 0))</f>
        <v>0</v>
      </c>
      <c r="B89">
        <f>INDEX(resultados!$A$2:$ZZ$1395, 83, MATCH($B$2, resultados!$A$1:$ZZ$1, 0))</f>
        <v>0</v>
      </c>
      <c r="C89">
        <f>INDEX(resultados!$A$2:$ZZ$1395, 83, MATCH($B$3, resultados!$A$1:$ZZ$1, 0))</f>
        <v>0</v>
      </c>
    </row>
    <row r="90" spans="1:3">
      <c r="A90">
        <f>INDEX(resultados!$A$2:$ZZ$1395, 84, MATCH($B$1, resultados!$A$1:$ZZ$1, 0))</f>
        <v>0</v>
      </c>
      <c r="B90">
        <f>INDEX(resultados!$A$2:$ZZ$1395, 84, MATCH($B$2, resultados!$A$1:$ZZ$1, 0))</f>
        <v>0</v>
      </c>
      <c r="C90">
        <f>INDEX(resultados!$A$2:$ZZ$1395, 84, MATCH($B$3, resultados!$A$1:$ZZ$1, 0))</f>
        <v>0</v>
      </c>
    </row>
    <row r="91" spans="1:3">
      <c r="A91">
        <f>INDEX(resultados!$A$2:$ZZ$1395, 85, MATCH($B$1, resultados!$A$1:$ZZ$1, 0))</f>
        <v>0</v>
      </c>
      <c r="B91">
        <f>INDEX(resultados!$A$2:$ZZ$1395, 85, MATCH($B$2, resultados!$A$1:$ZZ$1, 0))</f>
        <v>0</v>
      </c>
      <c r="C91">
        <f>INDEX(resultados!$A$2:$ZZ$1395, 85, MATCH($B$3, resultados!$A$1:$ZZ$1, 0))</f>
        <v>0</v>
      </c>
    </row>
    <row r="92" spans="1:3">
      <c r="A92">
        <f>INDEX(resultados!$A$2:$ZZ$1395, 86, MATCH($B$1, resultados!$A$1:$ZZ$1, 0))</f>
        <v>0</v>
      </c>
      <c r="B92">
        <f>INDEX(resultados!$A$2:$ZZ$1395, 86, MATCH($B$2, resultados!$A$1:$ZZ$1, 0))</f>
        <v>0</v>
      </c>
      <c r="C92">
        <f>INDEX(resultados!$A$2:$ZZ$1395, 86, MATCH($B$3, resultados!$A$1:$ZZ$1, 0))</f>
        <v>0</v>
      </c>
    </row>
    <row r="93" spans="1:3">
      <c r="A93">
        <f>INDEX(resultados!$A$2:$ZZ$1395, 87, MATCH($B$1, resultados!$A$1:$ZZ$1, 0))</f>
        <v>0</v>
      </c>
      <c r="B93">
        <f>INDEX(resultados!$A$2:$ZZ$1395, 87, MATCH($B$2, resultados!$A$1:$ZZ$1, 0))</f>
        <v>0</v>
      </c>
      <c r="C93">
        <f>INDEX(resultados!$A$2:$ZZ$1395, 87, MATCH($B$3, resultados!$A$1:$ZZ$1, 0))</f>
        <v>0</v>
      </c>
    </row>
    <row r="94" spans="1:3">
      <c r="A94">
        <f>INDEX(resultados!$A$2:$ZZ$1395, 88, MATCH($B$1, resultados!$A$1:$ZZ$1, 0))</f>
        <v>0</v>
      </c>
      <c r="B94">
        <f>INDEX(resultados!$A$2:$ZZ$1395, 88, MATCH($B$2, resultados!$A$1:$ZZ$1, 0))</f>
        <v>0</v>
      </c>
      <c r="C94">
        <f>INDEX(resultados!$A$2:$ZZ$1395, 88, MATCH($B$3, resultados!$A$1:$ZZ$1, 0))</f>
        <v>0</v>
      </c>
    </row>
    <row r="95" spans="1:3">
      <c r="A95">
        <f>INDEX(resultados!$A$2:$ZZ$1395, 89, MATCH($B$1, resultados!$A$1:$ZZ$1, 0))</f>
        <v>0</v>
      </c>
      <c r="B95">
        <f>INDEX(resultados!$A$2:$ZZ$1395, 89, MATCH($B$2, resultados!$A$1:$ZZ$1, 0))</f>
        <v>0</v>
      </c>
      <c r="C95">
        <f>INDEX(resultados!$A$2:$ZZ$1395, 89, MATCH($B$3, resultados!$A$1:$ZZ$1, 0))</f>
        <v>0</v>
      </c>
    </row>
    <row r="96" spans="1:3">
      <c r="A96">
        <f>INDEX(resultados!$A$2:$ZZ$1395, 90, MATCH($B$1, resultados!$A$1:$ZZ$1, 0))</f>
        <v>0</v>
      </c>
      <c r="B96">
        <f>INDEX(resultados!$A$2:$ZZ$1395, 90, MATCH($B$2, resultados!$A$1:$ZZ$1, 0))</f>
        <v>0</v>
      </c>
      <c r="C96">
        <f>INDEX(resultados!$A$2:$ZZ$1395, 90, MATCH($B$3, resultados!$A$1:$ZZ$1, 0))</f>
        <v>0</v>
      </c>
    </row>
    <row r="97" spans="1:3">
      <c r="A97">
        <f>INDEX(resultados!$A$2:$ZZ$1395, 91, MATCH($B$1, resultados!$A$1:$ZZ$1, 0))</f>
        <v>0</v>
      </c>
      <c r="B97">
        <f>INDEX(resultados!$A$2:$ZZ$1395, 91, MATCH($B$2, resultados!$A$1:$ZZ$1, 0))</f>
        <v>0</v>
      </c>
      <c r="C97">
        <f>INDEX(resultados!$A$2:$ZZ$1395, 91, MATCH($B$3, resultados!$A$1:$ZZ$1, 0))</f>
        <v>0</v>
      </c>
    </row>
    <row r="98" spans="1:3">
      <c r="A98">
        <f>INDEX(resultados!$A$2:$ZZ$1395, 92, MATCH($B$1, resultados!$A$1:$ZZ$1, 0))</f>
        <v>0</v>
      </c>
      <c r="B98">
        <f>INDEX(resultados!$A$2:$ZZ$1395, 92, MATCH($B$2, resultados!$A$1:$ZZ$1, 0))</f>
        <v>0</v>
      </c>
      <c r="C98">
        <f>INDEX(resultados!$A$2:$ZZ$1395, 92, MATCH($B$3, resultados!$A$1:$ZZ$1, 0))</f>
        <v>0</v>
      </c>
    </row>
    <row r="99" spans="1:3">
      <c r="A99">
        <f>INDEX(resultados!$A$2:$ZZ$1395, 93, MATCH($B$1, resultados!$A$1:$ZZ$1, 0))</f>
        <v>0</v>
      </c>
      <c r="B99">
        <f>INDEX(resultados!$A$2:$ZZ$1395, 93, MATCH($B$2, resultados!$A$1:$ZZ$1, 0))</f>
        <v>0</v>
      </c>
      <c r="C99">
        <f>INDEX(resultados!$A$2:$ZZ$1395, 93, MATCH($B$3, resultados!$A$1:$ZZ$1, 0))</f>
        <v>0</v>
      </c>
    </row>
    <row r="100" spans="1:3">
      <c r="A100">
        <f>INDEX(resultados!$A$2:$ZZ$1395, 94, MATCH($B$1, resultados!$A$1:$ZZ$1, 0))</f>
        <v>0</v>
      </c>
      <c r="B100">
        <f>INDEX(resultados!$A$2:$ZZ$1395, 94, MATCH($B$2, resultados!$A$1:$ZZ$1, 0))</f>
        <v>0</v>
      </c>
      <c r="C100">
        <f>INDEX(resultados!$A$2:$ZZ$1395, 94, MATCH($B$3, resultados!$A$1:$ZZ$1, 0))</f>
        <v>0</v>
      </c>
    </row>
    <row r="101" spans="1:3">
      <c r="A101">
        <f>INDEX(resultados!$A$2:$ZZ$1395, 95, MATCH($B$1, resultados!$A$1:$ZZ$1, 0))</f>
        <v>0</v>
      </c>
      <c r="B101">
        <f>INDEX(resultados!$A$2:$ZZ$1395, 95, MATCH($B$2, resultados!$A$1:$ZZ$1, 0))</f>
        <v>0</v>
      </c>
      <c r="C101">
        <f>INDEX(resultados!$A$2:$ZZ$1395, 95, MATCH($B$3, resultados!$A$1:$ZZ$1, 0))</f>
        <v>0</v>
      </c>
    </row>
    <row r="102" spans="1:3">
      <c r="A102">
        <f>INDEX(resultados!$A$2:$ZZ$1395, 96, MATCH($B$1, resultados!$A$1:$ZZ$1, 0))</f>
        <v>0</v>
      </c>
      <c r="B102">
        <f>INDEX(resultados!$A$2:$ZZ$1395, 96, MATCH($B$2, resultados!$A$1:$ZZ$1, 0))</f>
        <v>0</v>
      </c>
      <c r="C102">
        <f>INDEX(resultados!$A$2:$ZZ$1395, 96, MATCH($B$3, resultados!$A$1:$ZZ$1, 0))</f>
        <v>0</v>
      </c>
    </row>
    <row r="103" spans="1:3">
      <c r="A103">
        <f>INDEX(resultados!$A$2:$ZZ$1395, 97, MATCH($B$1, resultados!$A$1:$ZZ$1, 0))</f>
        <v>0</v>
      </c>
      <c r="B103">
        <f>INDEX(resultados!$A$2:$ZZ$1395, 97, MATCH($B$2, resultados!$A$1:$ZZ$1, 0))</f>
        <v>0</v>
      </c>
      <c r="C103">
        <f>INDEX(resultados!$A$2:$ZZ$1395, 97, MATCH($B$3, resultados!$A$1:$ZZ$1, 0))</f>
        <v>0</v>
      </c>
    </row>
    <row r="104" spans="1:3">
      <c r="A104">
        <f>INDEX(resultados!$A$2:$ZZ$1395, 98, MATCH($B$1, resultados!$A$1:$ZZ$1, 0))</f>
        <v>0</v>
      </c>
      <c r="B104">
        <f>INDEX(resultados!$A$2:$ZZ$1395, 98, MATCH($B$2, resultados!$A$1:$ZZ$1, 0))</f>
        <v>0</v>
      </c>
      <c r="C104">
        <f>INDEX(resultados!$A$2:$ZZ$1395, 98, MATCH($B$3, resultados!$A$1:$ZZ$1, 0))</f>
        <v>0</v>
      </c>
    </row>
    <row r="105" spans="1:3">
      <c r="A105">
        <f>INDEX(resultados!$A$2:$ZZ$1395, 99, MATCH($B$1, resultados!$A$1:$ZZ$1, 0))</f>
        <v>0</v>
      </c>
      <c r="B105">
        <f>INDEX(resultados!$A$2:$ZZ$1395, 99, MATCH($B$2, resultados!$A$1:$ZZ$1, 0))</f>
        <v>0</v>
      </c>
      <c r="C105">
        <f>INDEX(resultados!$A$2:$ZZ$1395, 99, MATCH($B$3, resultados!$A$1:$ZZ$1, 0))</f>
        <v>0</v>
      </c>
    </row>
    <row r="106" spans="1:3">
      <c r="A106">
        <f>INDEX(resultados!$A$2:$ZZ$1395, 100, MATCH($B$1, resultados!$A$1:$ZZ$1, 0))</f>
        <v>0</v>
      </c>
      <c r="B106">
        <f>INDEX(resultados!$A$2:$ZZ$1395, 100, MATCH($B$2, resultados!$A$1:$ZZ$1, 0))</f>
        <v>0</v>
      </c>
      <c r="C106">
        <f>INDEX(resultados!$A$2:$ZZ$1395, 100, MATCH($B$3, resultados!$A$1:$ZZ$1, 0))</f>
        <v>0</v>
      </c>
    </row>
    <row r="107" spans="1:3">
      <c r="A107">
        <f>INDEX(resultados!$A$2:$ZZ$1395, 101, MATCH($B$1, resultados!$A$1:$ZZ$1, 0))</f>
        <v>0</v>
      </c>
      <c r="B107">
        <f>INDEX(resultados!$A$2:$ZZ$1395, 101, MATCH($B$2, resultados!$A$1:$ZZ$1, 0))</f>
        <v>0</v>
      </c>
      <c r="C107">
        <f>INDEX(resultados!$A$2:$ZZ$1395, 101, MATCH($B$3, resultados!$A$1:$ZZ$1, 0))</f>
        <v>0</v>
      </c>
    </row>
    <row r="108" spans="1:3">
      <c r="A108">
        <f>INDEX(resultados!$A$2:$ZZ$1395, 102, MATCH($B$1, resultados!$A$1:$ZZ$1, 0))</f>
        <v>0</v>
      </c>
      <c r="B108">
        <f>INDEX(resultados!$A$2:$ZZ$1395, 102, MATCH($B$2, resultados!$A$1:$ZZ$1, 0))</f>
        <v>0</v>
      </c>
      <c r="C108">
        <f>INDEX(resultados!$A$2:$ZZ$1395, 102, MATCH($B$3, resultados!$A$1:$ZZ$1, 0))</f>
        <v>0</v>
      </c>
    </row>
    <row r="109" spans="1:3">
      <c r="A109">
        <f>INDEX(resultados!$A$2:$ZZ$1395, 103, MATCH($B$1, resultados!$A$1:$ZZ$1, 0))</f>
        <v>0</v>
      </c>
      <c r="B109">
        <f>INDEX(resultados!$A$2:$ZZ$1395, 103, MATCH($B$2, resultados!$A$1:$ZZ$1, 0))</f>
        <v>0</v>
      </c>
      <c r="C109">
        <f>INDEX(resultados!$A$2:$ZZ$1395, 103, MATCH($B$3, resultados!$A$1:$ZZ$1, 0))</f>
        <v>0</v>
      </c>
    </row>
    <row r="110" spans="1:3">
      <c r="A110">
        <f>INDEX(resultados!$A$2:$ZZ$1395, 104, MATCH($B$1, resultados!$A$1:$ZZ$1, 0))</f>
        <v>0</v>
      </c>
      <c r="B110">
        <f>INDEX(resultados!$A$2:$ZZ$1395, 104, MATCH($B$2, resultados!$A$1:$ZZ$1, 0))</f>
        <v>0</v>
      </c>
      <c r="C110">
        <f>INDEX(resultados!$A$2:$ZZ$1395, 104, MATCH($B$3, resultados!$A$1:$ZZ$1, 0))</f>
        <v>0</v>
      </c>
    </row>
    <row r="111" spans="1:3">
      <c r="A111">
        <f>INDEX(resultados!$A$2:$ZZ$1395, 105, MATCH($B$1, resultados!$A$1:$ZZ$1, 0))</f>
        <v>0</v>
      </c>
      <c r="B111">
        <f>INDEX(resultados!$A$2:$ZZ$1395, 105, MATCH($B$2, resultados!$A$1:$ZZ$1, 0))</f>
        <v>0</v>
      </c>
      <c r="C111">
        <f>INDEX(resultados!$A$2:$ZZ$1395, 105, MATCH($B$3, resultados!$A$1:$ZZ$1, 0))</f>
        <v>0</v>
      </c>
    </row>
    <row r="112" spans="1:3">
      <c r="A112">
        <f>INDEX(resultados!$A$2:$ZZ$1395, 106, MATCH($B$1, resultados!$A$1:$ZZ$1, 0))</f>
        <v>0</v>
      </c>
      <c r="B112">
        <f>INDEX(resultados!$A$2:$ZZ$1395, 106, MATCH($B$2, resultados!$A$1:$ZZ$1, 0))</f>
        <v>0</v>
      </c>
      <c r="C112">
        <f>INDEX(resultados!$A$2:$ZZ$1395, 106, MATCH($B$3, resultados!$A$1:$ZZ$1, 0))</f>
        <v>0</v>
      </c>
    </row>
    <row r="113" spans="1:3">
      <c r="A113">
        <f>INDEX(resultados!$A$2:$ZZ$1395, 107, MATCH($B$1, resultados!$A$1:$ZZ$1, 0))</f>
        <v>0</v>
      </c>
      <c r="B113">
        <f>INDEX(resultados!$A$2:$ZZ$1395, 107, MATCH($B$2, resultados!$A$1:$ZZ$1, 0))</f>
        <v>0</v>
      </c>
      <c r="C113">
        <f>INDEX(resultados!$A$2:$ZZ$1395, 107, MATCH($B$3, resultados!$A$1:$ZZ$1, 0))</f>
        <v>0</v>
      </c>
    </row>
    <row r="114" spans="1:3">
      <c r="A114">
        <f>INDEX(resultados!$A$2:$ZZ$1395, 108, MATCH($B$1, resultados!$A$1:$ZZ$1, 0))</f>
        <v>0</v>
      </c>
      <c r="B114">
        <f>INDEX(resultados!$A$2:$ZZ$1395, 108, MATCH($B$2, resultados!$A$1:$ZZ$1, 0))</f>
        <v>0</v>
      </c>
      <c r="C114">
        <f>INDEX(resultados!$A$2:$ZZ$1395, 108, MATCH($B$3, resultados!$A$1:$ZZ$1, 0))</f>
        <v>0</v>
      </c>
    </row>
    <row r="115" spans="1:3">
      <c r="A115">
        <f>INDEX(resultados!$A$2:$ZZ$1395, 109, MATCH($B$1, resultados!$A$1:$ZZ$1, 0))</f>
        <v>0</v>
      </c>
      <c r="B115">
        <f>INDEX(resultados!$A$2:$ZZ$1395, 109, MATCH($B$2, resultados!$A$1:$ZZ$1, 0))</f>
        <v>0</v>
      </c>
      <c r="C115">
        <f>INDEX(resultados!$A$2:$ZZ$1395, 109, MATCH($B$3, resultados!$A$1:$ZZ$1, 0))</f>
        <v>0</v>
      </c>
    </row>
    <row r="116" spans="1:3">
      <c r="A116">
        <f>INDEX(resultados!$A$2:$ZZ$1395, 110, MATCH($B$1, resultados!$A$1:$ZZ$1, 0))</f>
        <v>0</v>
      </c>
      <c r="B116">
        <f>INDEX(resultados!$A$2:$ZZ$1395, 110, MATCH($B$2, resultados!$A$1:$ZZ$1, 0))</f>
        <v>0</v>
      </c>
      <c r="C116">
        <f>INDEX(resultados!$A$2:$ZZ$1395, 110, MATCH($B$3, resultados!$A$1:$ZZ$1, 0))</f>
        <v>0</v>
      </c>
    </row>
    <row r="117" spans="1:3">
      <c r="A117">
        <f>INDEX(resultados!$A$2:$ZZ$1395, 111, MATCH($B$1, resultados!$A$1:$ZZ$1, 0))</f>
        <v>0</v>
      </c>
      <c r="B117">
        <f>INDEX(resultados!$A$2:$ZZ$1395, 111, MATCH($B$2, resultados!$A$1:$ZZ$1, 0))</f>
        <v>0</v>
      </c>
      <c r="C117">
        <f>INDEX(resultados!$A$2:$ZZ$1395, 111, MATCH($B$3, resultados!$A$1:$ZZ$1, 0))</f>
        <v>0</v>
      </c>
    </row>
    <row r="118" spans="1:3">
      <c r="A118">
        <f>INDEX(resultados!$A$2:$ZZ$1395, 112, MATCH($B$1, resultados!$A$1:$ZZ$1, 0))</f>
        <v>0</v>
      </c>
      <c r="B118">
        <f>INDEX(resultados!$A$2:$ZZ$1395, 112, MATCH($B$2, resultados!$A$1:$ZZ$1, 0))</f>
        <v>0</v>
      </c>
      <c r="C118">
        <f>INDEX(resultados!$A$2:$ZZ$1395, 112, MATCH($B$3, resultados!$A$1:$ZZ$1, 0))</f>
        <v>0</v>
      </c>
    </row>
    <row r="119" spans="1:3">
      <c r="A119">
        <f>INDEX(resultados!$A$2:$ZZ$1395, 113, MATCH($B$1, resultados!$A$1:$ZZ$1, 0))</f>
        <v>0</v>
      </c>
      <c r="B119">
        <f>INDEX(resultados!$A$2:$ZZ$1395, 113, MATCH($B$2, resultados!$A$1:$ZZ$1, 0))</f>
        <v>0</v>
      </c>
      <c r="C119">
        <f>INDEX(resultados!$A$2:$ZZ$1395, 113, MATCH($B$3, resultados!$A$1:$ZZ$1, 0))</f>
        <v>0</v>
      </c>
    </row>
    <row r="120" spans="1:3">
      <c r="A120">
        <f>INDEX(resultados!$A$2:$ZZ$1395, 114, MATCH($B$1, resultados!$A$1:$ZZ$1, 0))</f>
        <v>0</v>
      </c>
      <c r="B120">
        <f>INDEX(resultados!$A$2:$ZZ$1395, 114, MATCH($B$2, resultados!$A$1:$ZZ$1, 0))</f>
        <v>0</v>
      </c>
      <c r="C120">
        <f>INDEX(resultados!$A$2:$ZZ$1395, 114, MATCH($B$3, resultados!$A$1:$ZZ$1, 0))</f>
        <v>0</v>
      </c>
    </row>
    <row r="121" spans="1:3">
      <c r="A121">
        <f>INDEX(resultados!$A$2:$ZZ$1395, 115, MATCH($B$1, resultados!$A$1:$ZZ$1, 0))</f>
        <v>0</v>
      </c>
      <c r="B121">
        <f>INDEX(resultados!$A$2:$ZZ$1395, 115, MATCH($B$2, resultados!$A$1:$ZZ$1, 0))</f>
        <v>0</v>
      </c>
      <c r="C121">
        <f>INDEX(resultados!$A$2:$ZZ$1395, 115, MATCH($B$3, resultados!$A$1:$ZZ$1, 0))</f>
        <v>0</v>
      </c>
    </row>
    <row r="122" spans="1:3">
      <c r="A122">
        <f>INDEX(resultados!$A$2:$ZZ$1395, 116, MATCH($B$1, resultados!$A$1:$ZZ$1, 0))</f>
        <v>0</v>
      </c>
      <c r="B122">
        <f>INDEX(resultados!$A$2:$ZZ$1395, 116, MATCH($B$2, resultados!$A$1:$ZZ$1, 0))</f>
        <v>0</v>
      </c>
      <c r="C122">
        <f>INDEX(resultados!$A$2:$ZZ$1395, 116, MATCH($B$3, resultados!$A$1:$ZZ$1, 0))</f>
        <v>0</v>
      </c>
    </row>
    <row r="123" spans="1:3">
      <c r="A123">
        <f>INDEX(resultados!$A$2:$ZZ$1395, 117, MATCH($B$1, resultados!$A$1:$ZZ$1, 0))</f>
        <v>0</v>
      </c>
      <c r="B123">
        <f>INDEX(resultados!$A$2:$ZZ$1395, 117, MATCH($B$2, resultados!$A$1:$ZZ$1, 0))</f>
        <v>0</v>
      </c>
      <c r="C123">
        <f>INDEX(resultados!$A$2:$ZZ$1395, 117, MATCH($B$3, resultados!$A$1:$ZZ$1, 0))</f>
        <v>0</v>
      </c>
    </row>
    <row r="124" spans="1:3">
      <c r="A124">
        <f>INDEX(resultados!$A$2:$ZZ$1395, 118, MATCH($B$1, resultados!$A$1:$ZZ$1, 0))</f>
        <v>0</v>
      </c>
      <c r="B124">
        <f>INDEX(resultados!$A$2:$ZZ$1395, 118, MATCH($B$2, resultados!$A$1:$ZZ$1, 0))</f>
        <v>0</v>
      </c>
      <c r="C124">
        <f>INDEX(resultados!$A$2:$ZZ$1395, 118, MATCH($B$3, resultados!$A$1:$ZZ$1, 0))</f>
        <v>0</v>
      </c>
    </row>
    <row r="125" spans="1:3">
      <c r="A125">
        <f>INDEX(resultados!$A$2:$ZZ$1395, 119, MATCH($B$1, resultados!$A$1:$ZZ$1, 0))</f>
        <v>0</v>
      </c>
      <c r="B125">
        <f>INDEX(resultados!$A$2:$ZZ$1395, 119, MATCH($B$2, resultados!$A$1:$ZZ$1, 0))</f>
        <v>0</v>
      </c>
      <c r="C125">
        <f>INDEX(resultados!$A$2:$ZZ$1395, 119, MATCH($B$3, resultados!$A$1:$ZZ$1, 0))</f>
        <v>0</v>
      </c>
    </row>
    <row r="126" spans="1:3">
      <c r="A126">
        <f>INDEX(resultados!$A$2:$ZZ$1395, 120, MATCH($B$1, resultados!$A$1:$ZZ$1, 0))</f>
        <v>0</v>
      </c>
      <c r="B126">
        <f>INDEX(resultados!$A$2:$ZZ$1395, 120, MATCH($B$2, resultados!$A$1:$ZZ$1, 0))</f>
        <v>0</v>
      </c>
      <c r="C126">
        <f>INDEX(resultados!$A$2:$ZZ$1395, 120, MATCH($B$3, resultados!$A$1:$ZZ$1, 0))</f>
        <v>0</v>
      </c>
    </row>
    <row r="127" spans="1:3">
      <c r="A127">
        <f>INDEX(resultados!$A$2:$ZZ$1395, 121, MATCH($B$1, resultados!$A$1:$ZZ$1, 0))</f>
        <v>0</v>
      </c>
      <c r="B127">
        <f>INDEX(resultados!$A$2:$ZZ$1395, 121, MATCH($B$2, resultados!$A$1:$ZZ$1, 0))</f>
        <v>0</v>
      </c>
      <c r="C127">
        <f>INDEX(resultados!$A$2:$ZZ$1395, 121, MATCH($B$3, resultados!$A$1:$ZZ$1, 0))</f>
        <v>0</v>
      </c>
    </row>
    <row r="128" spans="1:3">
      <c r="A128">
        <f>INDEX(resultados!$A$2:$ZZ$1395, 122, MATCH($B$1, resultados!$A$1:$ZZ$1, 0))</f>
        <v>0</v>
      </c>
      <c r="B128">
        <f>INDEX(resultados!$A$2:$ZZ$1395, 122, MATCH($B$2, resultados!$A$1:$ZZ$1, 0))</f>
        <v>0</v>
      </c>
      <c r="C128">
        <f>INDEX(resultados!$A$2:$ZZ$1395, 122, MATCH($B$3, resultados!$A$1:$ZZ$1, 0))</f>
        <v>0</v>
      </c>
    </row>
    <row r="129" spans="1:3">
      <c r="A129">
        <f>INDEX(resultados!$A$2:$ZZ$1395, 123, MATCH($B$1, resultados!$A$1:$ZZ$1, 0))</f>
        <v>0</v>
      </c>
      <c r="B129">
        <f>INDEX(resultados!$A$2:$ZZ$1395, 123, MATCH($B$2, resultados!$A$1:$ZZ$1, 0))</f>
        <v>0</v>
      </c>
      <c r="C129">
        <f>INDEX(resultados!$A$2:$ZZ$1395, 123, MATCH($B$3, resultados!$A$1:$ZZ$1, 0))</f>
        <v>0</v>
      </c>
    </row>
    <row r="130" spans="1:3">
      <c r="A130">
        <f>INDEX(resultados!$A$2:$ZZ$1395, 124, MATCH($B$1, resultados!$A$1:$ZZ$1, 0))</f>
        <v>0</v>
      </c>
      <c r="B130">
        <f>INDEX(resultados!$A$2:$ZZ$1395, 124, MATCH($B$2, resultados!$A$1:$ZZ$1, 0))</f>
        <v>0</v>
      </c>
      <c r="C130">
        <f>INDEX(resultados!$A$2:$ZZ$1395, 124, MATCH($B$3, resultados!$A$1:$ZZ$1, 0))</f>
        <v>0</v>
      </c>
    </row>
    <row r="131" spans="1:3">
      <c r="A131">
        <f>INDEX(resultados!$A$2:$ZZ$1395, 125, MATCH($B$1, resultados!$A$1:$ZZ$1, 0))</f>
        <v>0</v>
      </c>
      <c r="B131">
        <f>INDEX(resultados!$A$2:$ZZ$1395, 125, MATCH($B$2, resultados!$A$1:$ZZ$1, 0))</f>
        <v>0</v>
      </c>
      <c r="C131">
        <f>INDEX(resultados!$A$2:$ZZ$1395, 125, MATCH($B$3, resultados!$A$1:$ZZ$1, 0))</f>
        <v>0</v>
      </c>
    </row>
    <row r="132" spans="1:3">
      <c r="A132">
        <f>INDEX(resultados!$A$2:$ZZ$1395, 126, MATCH($B$1, resultados!$A$1:$ZZ$1, 0))</f>
        <v>0</v>
      </c>
      <c r="B132">
        <f>INDEX(resultados!$A$2:$ZZ$1395, 126, MATCH($B$2, resultados!$A$1:$ZZ$1, 0))</f>
        <v>0</v>
      </c>
      <c r="C132">
        <f>INDEX(resultados!$A$2:$ZZ$1395, 126, MATCH($B$3, resultados!$A$1:$ZZ$1, 0))</f>
        <v>0</v>
      </c>
    </row>
    <row r="133" spans="1:3">
      <c r="A133">
        <f>INDEX(resultados!$A$2:$ZZ$1395, 127, MATCH($B$1, resultados!$A$1:$ZZ$1, 0))</f>
        <v>0</v>
      </c>
      <c r="B133">
        <f>INDEX(resultados!$A$2:$ZZ$1395, 127, MATCH($B$2, resultados!$A$1:$ZZ$1, 0))</f>
        <v>0</v>
      </c>
      <c r="C133">
        <f>INDEX(resultados!$A$2:$ZZ$1395, 127, MATCH($B$3, resultados!$A$1:$ZZ$1, 0))</f>
        <v>0</v>
      </c>
    </row>
    <row r="134" spans="1:3">
      <c r="A134">
        <f>INDEX(resultados!$A$2:$ZZ$1395, 128, MATCH($B$1, resultados!$A$1:$ZZ$1, 0))</f>
        <v>0</v>
      </c>
      <c r="B134">
        <f>INDEX(resultados!$A$2:$ZZ$1395, 128, MATCH($B$2, resultados!$A$1:$ZZ$1, 0))</f>
        <v>0</v>
      </c>
      <c r="C134">
        <f>INDEX(resultados!$A$2:$ZZ$1395, 128, MATCH($B$3, resultados!$A$1:$ZZ$1, 0))</f>
        <v>0</v>
      </c>
    </row>
    <row r="135" spans="1:3">
      <c r="A135">
        <f>INDEX(resultados!$A$2:$ZZ$1395, 129, MATCH($B$1, resultados!$A$1:$ZZ$1, 0))</f>
        <v>0</v>
      </c>
      <c r="B135">
        <f>INDEX(resultados!$A$2:$ZZ$1395, 129, MATCH($B$2, resultados!$A$1:$ZZ$1, 0))</f>
        <v>0</v>
      </c>
      <c r="C135">
        <f>INDEX(resultados!$A$2:$ZZ$1395, 129, MATCH($B$3, resultados!$A$1:$ZZ$1, 0))</f>
        <v>0</v>
      </c>
    </row>
    <row r="136" spans="1:3">
      <c r="A136">
        <f>INDEX(resultados!$A$2:$ZZ$1395, 130, MATCH($B$1, resultados!$A$1:$ZZ$1, 0))</f>
        <v>0</v>
      </c>
      <c r="B136">
        <f>INDEX(resultados!$A$2:$ZZ$1395, 130, MATCH($B$2, resultados!$A$1:$ZZ$1, 0))</f>
        <v>0</v>
      </c>
      <c r="C136">
        <f>INDEX(resultados!$A$2:$ZZ$1395, 130, MATCH($B$3, resultados!$A$1:$ZZ$1, 0))</f>
        <v>0</v>
      </c>
    </row>
    <row r="137" spans="1:3">
      <c r="A137">
        <f>INDEX(resultados!$A$2:$ZZ$1395, 131, MATCH($B$1, resultados!$A$1:$ZZ$1, 0))</f>
        <v>0</v>
      </c>
      <c r="B137">
        <f>INDEX(resultados!$A$2:$ZZ$1395, 131, MATCH($B$2, resultados!$A$1:$ZZ$1, 0))</f>
        <v>0</v>
      </c>
      <c r="C137">
        <f>INDEX(resultados!$A$2:$ZZ$1395, 131, MATCH($B$3, resultados!$A$1:$ZZ$1, 0))</f>
        <v>0</v>
      </c>
    </row>
    <row r="138" spans="1:3">
      <c r="A138">
        <f>INDEX(resultados!$A$2:$ZZ$1395, 132, MATCH($B$1, resultados!$A$1:$ZZ$1, 0))</f>
        <v>0</v>
      </c>
      <c r="B138">
        <f>INDEX(resultados!$A$2:$ZZ$1395, 132, MATCH($B$2, resultados!$A$1:$ZZ$1, 0))</f>
        <v>0</v>
      </c>
      <c r="C138">
        <f>INDEX(resultados!$A$2:$ZZ$1395, 132, MATCH($B$3, resultados!$A$1:$ZZ$1, 0))</f>
        <v>0</v>
      </c>
    </row>
    <row r="139" spans="1:3">
      <c r="A139">
        <f>INDEX(resultados!$A$2:$ZZ$1395, 133, MATCH($B$1, resultados!$A$1:$ZZ$1, 0))</f>
        <v>0</v>
      </c>
      <c r="B139">
        <f>INDEX(resultados!$A$2:$ZZ$1395, 133, MATCH($B$2, resultados!$A$1:$ZZ$1, 0))</f>
        <v>0</v>
      </c>
      <c r="C139">
        <f>INDEX(resultados!$A$2:$ZZ$1395, 133, MATCH($B$3, resultados!$A$1:$ZZ$1, 0))</f>
        <v>0</v>
      </c>
    </row>
    <row r="140" spans="1:3">
      <c r="A140">
        <f>INDEX(resultados!$A$2:$ZZ$1395, 134, MATCH($B$1, resultados!$A$1:$ZZ$1, 0))</f>
        <v>0</v>
      </c>
      <c r="B140">
        <f>INDEX(resultados!$A$2:$ZZ$1395, 134, MATCH($B$2, resultados!$A$1:$ZZ$1, 0))</f>
        <v>0</v>
      </c>
      <c r="C140">
        <f>INDEX(resultados!$A$2:$ZZ$1395, 134, MATCH($B$3, resultados!$A$1:$ZZ$1, 0))</f>
        <v>0</v>
      </c>
    </row>
    <row r="141" spans="1:3">
      <c r="A141">
        <f>INDEX(resultados!$A$2:$ZZ$1395, 135, MATCH($B$1, resultados!$A$1:$ZZ$1, 0))</f>
        <v>0</v>
      </c>
      <c r="B141">
        <f>INDEX(resultados!$A$2:$ZZ$1395, 135, MATCH($B$2, resultados!$A$1:$ZZ$1, 0))</f>
        <v>0</v>
      </c>
      <c r="C141">
        <f>INDEX(resultados!$A$2:$ZZ$1395, 135, MATCH($B$3, resultados!$A$1:$ZZ$1, 0))</f>
        <v>0</v>
      </c>
    </row>
    <row r="142" spans="1:3">
      <c r="A142">
        <f>INDEX(resultados!$A$2:$ZZ$1395, 136, MATCH($B$1, resultados!$A$1:$ZZ$1, 0))</f>
        <v>0</v>
      </c>
      <c r="B142">
        <f>INDEX(resultados!$A$2:$ZZ$1395, 136, MATCH($B$2, resultados!$A$1:$ZZ$1, 0))</f>
        <v>0</v>
      </c>
      <c r="C142">
        <f>INDEX(resultados!$A$2:$ZZ$1395, 136, MATCH($B$3, resultados!$A$1:$ZZ$1, 0))</f>
        <v>0</v>
      </c>
    </row>
    <row r="143" spans="1:3">
      <c r="A143">
        <f>INDEX(resultados!$A$2:$ZZ$1395, 137, MATCH($B$1, resultados!$A$1:$ZZ$1, 0))</f>
        <v>0</v>
      </c>
      <c r="B143">
        <f>INDEX(resultados!$A$2:$ZZ$1395, 137, MATCH($B$2, resultados!$A$1:$ZZ$1, 0))</f>
        <v>0</v>
      </c>
      <c r="C143">
        <f>INDEX(resultados!$A$2:$ZZ$1395, 137, MATCH($B$3, resultados!$A$1:$ZZ$1, 0))</f>
        <v>0</v>
      </c>
    </row>
    <row r="144" spans="1:3">
      <c r="A144">
        <f>INDEX(resultados!$A$2:$ZZ$1395, 138, MATCH($B$1, resultados!$A$1:$ZZ$1, 0))</f>
        <v>0</v>
      </c>
      <c r="B144">
        <f>INDEX(resultados!$A$2:$ZZ$1395, 138, MATCH($B$2, resultados!$A$1:$ZZ$1, 0))</f>
        <v>0</v>
      </c>
      <c r="C144">
        <f>INDEX(resultados!$A$2:$ZZ$1395, 138, MATCH($B$3, resultados!$A$1:$ZZ$1, 0))</f>
        <v>0</v>
      </c>
    </row>
    <row r="145" spans="1:3">
      <c r="A145">
        <f>INDEX(resultados!$A$2:$ZZ$1395, 139, MATCH($B$1, resultados!$A$1:$ZZ$1, 0))</f>
        <v>0</v>
      </c>
      <c r="B145">
        <f>INDEX(resultados!$A$2:$ZZ$1395, 139, MATCH($B$2, resultados!$A$1:$ZZ$1, 0))</f>
        <v>0</v>
      </c>
      <c r="C145">
        <f>INDEX(resultados!$A$2:$ZZ$1395, 139, MATCH($B$3, resultados!$A$1:$ZZ$1, 0))</f>
        <v>0</v>
      </c>
    </row>
    <row r="146" spans="1:3">
      <c r="A146">
        <f>INDEX(resultados!$A$2:$ZZ$1395, 140, MATCH($B$1, resultados!$A$1:$ZZ$1, 0))</f>
        <v>0</v>
      </c>
      <c r="B146">
        <f>INDEX(resultados!$A$2:$ZZ$1395, 140, MATCH($B$2, resultados!$A$1:$ZZ$1, 0))</f>
        <v>0</v>
      </c>
      <c r="C146">
        <f>INDEX(resultados!$A$2:$ZZ$1395, 140, MATCH($B$3, resultados!$A$1:$ZZ$1, 0))</f>
        <v>0</v>
      </c>
    </row>
    <row r="147" spans="1:3">
      <c r="A147">
        <f>INDEX(resultados!$A$2:$ZZ$1395, 141, MATCH($B$1, resultados!$A$1:$ZZ$1, 0))</f>
        <v>0</v>
      </c>
      <c r="B147">
        <f>INDEX(resultados!$A$2:$ZZ$1395, 141, MATCH($B$2, resultados!$A$1:$ZZ$1, 0))</f>
        <v>0</v>
      </c>
      <c r="C147">
        <f>INDEX(resultados!$A$2:$ZZ$1395, 141, MATCH($B$3, resultados!$A$1:$ZZ$1, 0))</f>
        <v>0</v>
      </c>
    </row>
    <row r="148" spans="1:3">
      <c r="A148">
        <f>INDEX(resultados!$A$2:$ZZ$1395, 142, MATCH($B$1, resultados!$A$1:$ZZ$1, 0))</f>
        <v>0</v>
      </c>
      <c r="B148">
        <f>INDEX(resultados!$A$2:$ZZ$1395, 142, MATCH($B$2, resultados!$A$1:$ZZ$1, 0))</f>
        <v>0</v>
      </c>
      <c r="C148">
        <f>INDEX(resultados!$A$2:$ZZ$1395, 142, MATCH($B$3, resultados!$A$1:$ZZ$1, 0))</f>
        <v>0</v>
      </c>
    </row>
    <row r="149" spans="1:3">
      <c r="A149">
        <f>INDEX(resultados!$A$2:$ZZ$1395, 143, MATCH($B$1, resultados!$A$1:$ZZ$1, 0))</f>
        <v>0</v>
      </c>
      <c r="B149">
        <f>INDEX(resultados!$A$2:$ZZ$1395, 143, MATCH($B$2, resultados!$A$1:$ZZ$1, 0))</f>
        <v>0</v>
      </c>
      <c r="C149">
        <f>INDEX(resultados!$A$2:$ZZ$1395, 143, MATCH($B$3, resultados!$A$1:$ZZ$1, 0))</f>
        <v>0</v>
      </c>
    </row>
    <row r="150" spans="1:3">
      <c r="A150">
        <f>INDEX(resultados!$A$2:$ZZ$1395, 144, MATCH($B$1, resultados!$A$1:$ZZ$1, 0))</f>
        <v>0</v>
      </c>
      <c r="B150">
        <f>INDEX(resultados!$A$2:$ZZ$1395, 144, MATCH($B$2, resultados!$A$1:$ZZ$1, 0))</f>
        <v>0</v>
      </c>
      <c r="C150">
        <f>INDEX(resultados!$A$2:$ZZ$1395, 144, MATCH($B$3, resultados!$A$1:$ZZ$1, 0))</f>
        <v>0</v>
      </c>
    </row>
    <row r="151" spans="1:3">
      <c r="A151">
        <f>INDEX(resultados!$A$2:$ZZ$1395, 145, MATCH($B$1, resultados!$A$1:$ZZ$1, 0))</f>
        <v>0</v>
      </c>
      <c r="B151">
        <f>INDEX(resultados!$A$2:$ZZ$1395, 145, MATCH($B$2, resultados!$A$1:$ZZ$1, 0))</f>
        <v>0</v>
      </c>
      <c r="C151">
        <f>INDEX(resultados!$A$2:$ZZ$1395, 145, MATCH($B$3, resultados!$A$1:$ZZ$1, 0))</f>
        <v>0</v>
      </c>
    </row>
    <row r="152" spans="1:3">
      <c r="A152">
        <f>INDEX(resultados!$A$2:$ZZ$1395, 146, MATCH($B$1, resultados!$A$1:$ZZ$1, 0))</f>
        <v>0</v>
      </c>
      <c r="B152">
        <f>INDEX(resultados!$A$2:$ZZ$1395, 146, MATCH($B$2, resultados!$A$1:$ZZ$1, 0))</f>
        <v>0</v>
      </c>
      <c r="C152">
        <f>INDEX(resultados!$A$2:$ZZ$1395, 146, MATCH($B$3, resultados!$A$1:$ZZ$1, 0))</f>
        <v>0</v>
      </c>
    </row>
    <row r="153" spans="1:3">
      <c r="A153">
        <f>INDEX(resultados!$A$2:$ZZ$1395, 147, MATCH($B$1, resultados!$A$1:$ZZ$1, 0))</f>
        <v>0</v>
      </c>
      <c r="B153">
        <f>INDEX(resultados!$A$2:$ZZ$1395, 147, MATCH($B$2, resultados!$A$1:$ZZ$1, 0))</f>
        <v>0</v>
      </c>
      <c r="C153">
        <f>INDEX(resultados!$A$2:$ZZ$1395, 147, MATCH($B$3, resultados!$A$1:$ZZ$1, 0))</f>
        <v>0</v>
      </c>
    </row>
    <row r="154" spans="1:3">
      <c r="A154">
        <f>INDEX(resultados!$A$2:$ZZ$1395, 148, MATCH($B$1, resultados!$A$1:$ZZ$1, 0))</f>
        <v>0</v>
      </c>
      <c r="B154">
        <f>INDEX(resultados!$A$2:$ZZ$1395, 148, MATCH($B$2, resultados!$A$1:$ZZ$1, 0))</f>
        <v>0</v>
      </c>
      <c r="C154">
        <f>INDEX(resultados!$A$2:$ZZ$1395, 148, MATCH($B$3, resultados!$A$1:$ZZ$1, 0))</f>
        <v>0</v>
      </c>
    </row>
    <row r="155" spans="1:3">
      <c r="A155">
        <f>INDEX(resultados!$A$2:$ZZ$1395, 149, MATCH($B$1, resultados!$A$1:$ZZ$1, 0))</f>
        <v>0</v>
      </c>
      <c r="B155">
        <f>INDEX(resultados!$A$2:$ZZ$1395, 149, MATCH($B$2, resultados!$A$1:$ZZ$1, 0))</f>
        <v>0</v>
      </c>
      <c r="C155">
        <f>INDEX(resultados!$A$2:$ZZ$1395, 149, MATCH($B$3, resultados!$A$1:$ZZ$1, 0))</f>
        <v>0</v>
      </c>
    </row>
    <row r="156" spans="1:3">
      <c r="A156">
        <f>INDEX(resultados!$A$2:$ZZ$1395, 150, MATCH($B$1, resultados!$A$1:$ZZ$1, 0))</f>
        <v>0</v>
      </c>
      <c r="B156">
        <f>INDEX(resultados!$A$2:$ZZ$1395, 150, MATCH($B$2, resultados!$A$1:$ZZ$1, 0))</f>
        <v>0</v>
      </c>
      <c r="C156">
        <f>INDEX(resultados!$A$2:$ZZ$1395, 150, MATCH($B$3, resultados!$A$1:$ZZ$1, 0))</f>
        <v>0</v>
      </c>
    </row>
    <row r="157" spans="1:3">
      <c r="A157">
        <f>INDEX(resultados!$A$2:$ZZ$1395, 151, MATCH($B$1, resultados!$A$1:$ZZ$1, 0))</f>
        <v>0</v>
      </c>
      <c r="B157">
        <f>INDEX(resultados!$A$2:$ZZ$1395, 151, MATCH($B$2, resultados!$A$1:$ZZ$1, 0))</f>
        <v>0</v>
      </c>
      <c r="C157">
        <f>INDEX(resultados!$A$2:$ZZ$1395, 151, MATCH($B$3, resultados!$A$1:$ZZ$1, 0))</f>
        <v>0</v>
      </c>
    </row>
    <row r="158" spans="1:3">
      <c r="A158">
        <f>INDEX(resultados!$A$2:$ZZ$1395, 152, MATCH($B$1, resultados!$A$1:$ZZ$1, 0))</f>
        <v>0</v>
      </c>
      <c r="B158">
        <f>INDEX(resultados!$A$2:$ZZ$1395, 152, MATCH($B$2, resultados!$A$1:$ZZ$1, 0))</f>
        <v>0</v>
      </c>
      <c r="C158">
        <f>INDEX(resultados!$A$2:$ZZ$1395, 152, MATCH($B$3, resultados!$A$1:$ZZ$1, 0))</f>
        <v>0</v>
      </c>
    </row>
    <row r="159" spans="1:3">
      <c r="A159">
        <f>INDEX(resultados!$A$2:$ZZ$1395, 153, MATCH($B$1, resultados!$A$1:$ZZ$1, 0))</f>
        <v>0</v>
      </c>
      <c r="B159">
        <f>INDEX(resultados!$A$2:$ZZ$1395, 153, MATCH($B$2, resultados!$A$1:$ZZ$1, 0))</f>
        <v>0</v>
      </c>
      <c r="C159">
        <f>INDEX(resultados!$A$2:$ZZ$1395, 153, MATCH($B$3, resultados!$A$1:$ZZ$1, 0))</f>
        <v>0</v>
      </c>
    </row>
    <row r="160" spans="1:3">
      <c r="A160">
        <f>INDEX(resultados!$A$2:$ZZ$1395, 154, MATCH($B$1, resultados!$A$1:$ZZ$1, 0))</f>
        <v>0</v>
      </c>
      <c r="B160">
        <f>INDEX(resultados!$A$2:$ZZ$1395, 154, MATCH($B$2, resultados!$A$1:$ZZ$1, 0))</f>
        <v>0</v>
      </c>
      <c r="C160">
        <f>INDEX(resultados!$A$2:$ZZ$1395, 154, MATCH($B$3, resultados!$A$1:$ZZ$1, 0))</f>
        <v>0</v>
      </c>
    </row>
    <row r="161" spans="1:3">
      <c r="A161">
        <f>INDEX(resultados!$A$2:$ZZ$1395, 155, MATCH($B$1, resultados!$A$1:$ZZ$1, 0))</f>
        <v>0</v>
      </c>
      <c r="B161">
        <f>INDEX(resultados!$A$2:$ZZ$1395, 155, MATCH($B$2, resultados!$A$1:$ZZ$1, 0))</f>
        <v>0</v>
      </c>
      <c r="C161">
        <f>INDEX(resultados!$A$2:$ZZ$1395, 155, MATCH($B$3, resultados!$A$1:$ZZ$1, 0))</f>
        <v>0</v>
      </c>
    </row>
    <row r="162" spans="1:3">
      <c r="A162">
        <f>INDEX(resultados!$A$2:$ZZ$1395, 156, MATCH($B$1, resultados!$A$1:$ZZ$1, 0))</f>
        <v>0</v>
      </c>
      <c r="B162">
        <f>INDEX(resultados!$A$2:$ZZ$1395, 156, MATCH($B$2, resultados!$A$1:$ZZ$1, 0))</f>
        <v>0</v>
      </c>
      <c r="C162">
        <f>INDEX(resultados!$A$2:$ZZ$1395, 156, MATCH($B$3, resultados!$A$1:$ZZ$1, 0))</f>
        <v>0</v>
      </c>
    </row>
    <row r="163" spans="1:3">
      <c r="A163">
        <f>INDEX(resultados!$A$2:$ZZ$1395, 157, MATCH($B$1, resultados!$A$1:$ZZ$1, 0))</f>
        <v>0</v>
      </c>
      <c r="B163">
        <f>INDEX(resultados!$A$2:$ZZ$1395, 157, MATCH($B$2, resultados!$A$1:$ZZ$1, 0))</f>
        <v>0</v>
      </c>
      <c r="C163">
        <f>INDEX(resultados!$A$2:$ZZ$1395, 157, MATCH($B$3, resultados!$A$1:$ZZ$1, 0))</f>
        <v>0</v>
      </c>
    </row>
    <row r="164" spans="1:3">
      <c r="A164">
        <f>INDEX(resultados!$A$2:$ZZ$1395, 158, MATCH($B$1, resultados!$A$1:$ZZ$1, 0))</f>
        <v>0</v>
      </c>
      <c r="B164">
        <f>INDEX(resultados!$A$2:$ZZ$1395, 158, MATCH($B$2, resultados!$A$1:$ZZ$1, 0))</f>
        <v>0</v>
      </c>
      <c r="C164">
        <f>INDEX(resultados!$A$2:$ZZ$1395, 158, MATCH($B$3, resultados!$A$1:$ZZ$1, 0))</f>
        <v>0</v>
      </c>
    </row>
    <row r="165" spans="1:3">
      <c r="A165">
        <f>INDEX(resultados!$A$2:$ZZ$1395, 159, MATCH($B$1, resultados!$A$1:$ZZ$1, 0))</f>
        <v>0</v>
      </c>
      <c r="B165">
        <f>INDEX(resultados!$A$2:$ZZ$1395, 159, MATCH($B$2, resultados!$A$1:$ZZ$1, 0))</f>
        <v>0</v>
      </c>
      <c r="C165">
        <f>INDEX(resultados!$A$2:$ZZ$1395, 159, MATCH($B$3, resultados!$A$1:$ZZ$1, 0))</f>
        <v>0</v>
      </c>
    </row>
    <row r="166" spans="1:3">
      <c r="A166">
        <f>INDEX(resultados!$A$2:$ZZ$1395, 160, MATCH($B$1, resultados!$A$1:$ZZ$1, 0))</f>
        <v>0</v>
      </c>
      <c r="B166">
        <f>INDEX(resultados!$A$2:$ZZ$1395, 160, MATCH($B$2, resultados!$A$1:$ZZ$1, 0))</f>
        <v>0</v>
      </c>
      <c r="C166">
        <f>INDEX(resultados!$A$2:$ZZ$1395, 160, MATCH($B$3, resultados!$A$1:$ZZ$1, 0))</f>
        <v>0</v>
      </c>
    </row>
    <row r="167" spans="1:3">
      <c r="A167">
        <f>INDEX(resultados!$A$2:$ZZ$1395, 161, MATCH($B$1, resultados!$A$1:$ZZ$1, 0))</f>
        <v>0</v>
      </c>
      <c r="B167">
        <f>INDEX(resultados!$A$2:$ZZ$1395, 161, MATCH($B$2, resultados!$A$1:$ZZ$1, 0))</f>
        <v>0</v>
      </c>
      <c r="C167">
        <f>INDEX(resultados!$A$2:$ZZ$1395, 161, MATCH($B$3, resultados!$A$1:$ZZ$1, 0))</f>
        <v>0</v>
      </c>
    </row>
    <row r="168" spans="1:3">
      <c r="A168">
        <f>INDEX(resultados!$A$2:$ZZ$1395, 162, MATCH($B$1, resultados!$A$1:$ZZ$1, 0))</f>
        <v>0</v>
      </c>
      <c r="B168">
        <f>INDEX(resultados!$A$2:$ZZ$1395, 162, MATCH($B$2, resultados!$A$1:$ZZ$1, 0))</f>
        <v>0</v>
      </c>
      <c r="C168">
        <f>INDEX(resultados!$A$2:$ZZ$1395, 162, MATCH($B$3, resultados!$A$1:$ZZ$1, 0))</f>
        <v>0</v>
      </c>
    </row>
    <row r="169" spans="1:3">
      <c r="A169">
        <f>INDEX(resultados!$A$2:$ZZ$1395, 163, MATCH($B$1, resultados!$A$1:$ZZ$1, 0))</f>
        <v>0</v>
      </c>
      <c r="B169">
        <f>INDEX(resultados!$A$2:$ZZ$1395, 163, MATCH($B$2, resultados!$A$1:$ZZ$1, 0))</f>
        <v>0</v>
      </c>
      <c r="C169">
        <f>INDEX(resultados!$A$2:$ZZ$1395, 163, MATCH($B$3, resultados!$A$1:$ZZ$1, 0))</f>
        <v>0</v>
      </c>
    </row>
    <row r="170" spans="1:3">
      <c r="A170">
        <f>INDEX(resultados!$A$2:$ZZ$1395, 164, MATCH($B$1, resultados!$A$1:$ZZ$1, 0))</f>
        <v>0</v>
      </c>
      <c r="B170">
        <f>INDEX(resultados!$A$2:$ZZ$1395, 164, MATCH($B$2, resultados!$A$1:$ZZ$1, 0))</f>
        <v>0</v>
      </c>
      <c r="C170">
        <f>INDEX(resultados!$A$2:$ZZ$1395, 164, MATCH($B$3, resultados!$A$1:$ZZ$1, 0))</f>
        <v>0</v>
      </c>
    </row>
    <row r="171" spans="1:3">
      <c r="A171">
        <f>INDEX(resultados!$A$2:$ZZ$1395, 165, MATCH($B$1, resultados!$A$1:$ZZ$1, 0))</f>
        <v>0</v>
      </c>
      <c r="B171">
        <f>INDEX(resultados!$A$2:$ZZ$1395, 165, MATCH($B$2, resultados!$A$1:$ZZ$1, 0))</f>
        <v>0</v>
      </c>
      <c r="C171">
        <f>INDEX(resultados!$A$2:$ZZ$1395, 165, MATCH($B$3, resultados!$A$1:$ZZ$1, 0))</f>
        <v>0</v>
      </c>
    </row>
    <row r="172" spans="1:3">
      <c r="A172">
        <f>INDEX(resultados!$A$2:$ZZ$1395, 166, MATCH($B$1, resultados!$A$1:$ZZ$1, 0))</f>
        <v>0</v>
      </c>
      <c r="B172">
        <f>INDEX(resultados!$A$2:$ZZ$1395, 166, MATCH($B$2, resultados!$A$1:$ZZ$1, 0))</f>
        <v>0</v>
      </c>
      <c r="C172">
        <f>INDEX(resultados!$A$2:$ZZ$1395, 166, MATCH($B$3, resultados!$A$1:$ZZ$1, 0))</f>
        <v>0</v>
      </c>
    </row>
    <row r="173" spans="1:3">
      <c r="A173">
        <f>INDEX(resultados!$A$2:$ZZ$1395, 167, MATCH($B$1, resultados!$A$1:$ZZ$1, 0))</f>
        <v>0</v>
      </c>
      <c r="B173">
        <f>INDEX(resultados!$A$2:$ZZ$1395, 167, MATCH($B$2, resultados!$A$1:$ZZ$1, 0))</f>
        <v>0</v>
      </c>
      <c r="C173">
        <f>INDEX(resultados!$A$2:$ZZ$1395, 167, MATCH($B$3, resultados!$A$1:$ZZ$1, 0))</f>
        <v>0</v>
      </c>
    </row>
    <row r="174" spans="1:3">
      <c r="A174">
        <f>INDEX(resultados!$A$2:$ZZ$1395, 168, MATCH($B$1, resultados!$A$1:$ZZ$1, 0))</f>
        <v>0</v>
      </c>
      <c r="B174">
        <f>INDEX(resultados!$A$2:$ZZ$1395, 168, MATCH($B$2, resultados!$A$1:$ZZ$1, 0))</f>
        <v>0</v>
      </c>
      <c r="C174">
        <f>INDEX(resultados!$A$2:$ZZ$1395, 168, MATCH($B$3, resultados!$A$1:$ZZ$1, 0))</f>
        <v>0</v>
      </c>
    </row>
    <row r="175" spans="1:3">
      <c r="A175">
        <f>INDEX(resultados!$A$2:$ZZ$1395, 169, MATCH($B$1, resultados!$A$1:$ZZ$1, 0))</f>
        <v>0</v>
      </c>
      <c r="B175">
        <f>INDEX(resultados!$A$2:$ZZ$1395, 169, MATCH($B$2, resultados!$A$1:$ZZ$1, 0))</f>
        <v>0</v>
      </c>
      <c r="C175">
        <f>INDEX(resultados!$A$2:$ZZ$1395, 169, MATCH($B$3, resultados!$A$1:$ZZ$1, 0))</f>
        <v>0</v>
      </c>
    </row>
    <row r="176" spans="1:3">
      <c r="A176">
        <f>INDEX(resultados!$A$2:$ZZ$1395, 170, MATCH($B$1, resultados!$A$1:$ZZ$1, 0))</f>
        <v>0</v>
      </c>
      <c r="B176">
        <f>INDEX(resultados!$A$2:$ZZ$1395, 170, MATCH($B$2, resultados!$A$1:$ZZ$1, 0))</f>
        <v>0</v>
      </c>
      <c r="C176">
        <f>INDEX(resultados!$A$2:$ZZ$1395, 170, MATCH($B$3, resultados!$A$1:$ZZ$1, 0))</f>
        <v>0</v>
      </c>
    </row>
    <row r="177" spans="1:3">
      <c r="A177">
        <f>INDEX(resultados!$A$2:$ZZ$1395, 171, MATCH($B$1, resultados!$A$1:$ZZ$1, 0))</f>
        <v>0</v>
      </c>
      <c r="B177">
        <f>INDEX(resultados!$A$2:$ZZ$1395, 171, MATCH($B$2, resultados!$A$1:$ZZ$1, 0))</f>
        <v>0</v>
      </c>
      <c r="C177">
        <f>INDEX(resultados!$A$2:$ZZ$1395, 171, MATCH($B$3, resultados!$A$1:$ZZ$1, 0))</f>
        <v>0</v>
      </c>
    </row>
    <row r="178" spans="1:3">
      <c r="A178">
        <f>INDEX(resultados!$A$2:$ZZ$1395, 172, MATCH($B$1, resultados!$A$1:$ZZ$1, 0))</f>
        <v>0</v>
      </c>
      <c r="B178">
        <f>INDEX(resultados!$A$2:$ZZ$1395, 172, MATCH($B$2, resultados!$A$1:$ZZ$1, 0))</f>
        <v>0</v>
      </c>
      <c r="C178">
        <f>INDEX(resultados!$A$2:$ZZ$1395, 172, MATCH($B$3, resultados!$A$1:$ZZ$1, 0))</f>
        <v>0</v>
      </c>
    </row>
    <row r="179" spans="1:3">
      <c r="A179">
        <f>INDEX(resultados!$A$2:$ZZ$1395, 173, MATCH($B$1, resultados!$A$1:$ZZ$1, 0))</f>
        <v>0</v>
      </c>
      <c r="B179">
        <f>INDEX(resultados!$A$2:$ZZ$1395, 173, MATCH($B$2, resultados!$A$1:$ZZ$1, 0))</f>
        <v>0</v>
      </c>
      <c r="C179">
        <f>INDEX(resultados!$A$2:$ZZ$1395, 173, MATCH($B$3, resultados!$A$1:$ZZ$1, 0))</f>
        <v>0</v>
      </c>
    </row>
    <row r="180" spans="1:3">
      <c r="A180">
        <f>INDEX(resultados!$A$2:$ZZ$1395, 174, MATCH($B$1, resultados!$A$1:$ZZ$1, 0))</f>
        <v>0</v>
      </c>
      <c r="B180">
        <f>INDEX(resultados!$A$2:$ZZ$1395, 174, MATCH($B$2, resultados!$A$1:$ZZ$1, 0))</f>
        <v>0</v>
      </c>
      <c r="C180">
        <f>INDEX(resultados!$A$2:$ZZ$1395, 174, MATCH($B$3, resultados!$A$1:$ZZ$1, 0))</f>
        <v>0</v>
      </c>
    </row>
    <row r="181" spans="1:3">
      <c r="A181">
        <f>INDEX(resultados!$A$2:$ZZ$1395, 175, MATCH($B$1, resultados!$A$1:$ZZ$1, 0))</f>
        <v>0</v>
      </c>
      <c r="B181">
        <f>INDEX(resultados!$A$2:$ZZ$1395, 175, MATCH($B$2, resultados!$A$1:$ZZ$1, 0))</f>
        <v>0</v>
      </c>
      <c r="C181">
        <f>INDEX(resultados!$A$2:$ZZ$1395, 175, MATCH($B$3, resultados!$A$1:$ZZ$1, 0))</f>
        <v>0</v>
      </c>
    </row>
    <row r="182" spans="1:3">
      <c r="A182">
        <f>INDEX(resultados!$A$2:$ZZ$1395, 176, MATCH($B$1, resultados!$A$1:$ZZ$1, 0))</f>
        <v>0</v>
      </c>
      <c r="B182">
        <f>INDEX(resultados!$A$2:$ZZ$1395, 176, MATCH($B$2, resultados!$A$1:$ZZ$1, 0))</f>
        <v>0</v>
      </c>
      <c r="C182">
        <f>INDEX(resultados!$A$2:$ZZ$1395, 176, MATCH($B$3, resultados!$A$1:$ZZ$1, 0))</f>
        <v>0</v>
      </c>
    </row>
    <row r="183" spans="1:3">
      <c r="A183">
        <f>INDEX(resultados!$A$2:$ZZ$1395, 177, MATCH($B$1, resultados!$A$1:$ZZ$1, 0))</f>
        <v>0</v>
      </c>
      <c r="B183">
        <f>INDEX(resultados!$A$2:$ZZ$1395, 177, MATCH($B$2, resultados!$A$1:$ZZ$1, 0))</f>
        <v>0</v>
      </c>
      <c r="C183">
        <f>INDEX(resultados!$A$2:$ZZ$1395, 177, MATCH($B$3, resultados!$A$1:$ZZ$1, 0))</f>
        <v>0</v>
      </c>
    </row>
    <row r="184" spans="1:3">
      <c r="A184">
        <f>INDEX(resultados!$A$2:$ZZ$1395, 178, MATCH($B$1, resultados!$A$1:$ZZ$1, 0))</f>
        <v>0</v>
      </c>
      <c r="B184">
        <f>INDEX(resultados!$A$2:$ZZ$1395, 178, MATCH($B$2, resultados!$A$1:$ZZ$1, 0))</f>
        <v>0</v>
      </c>
      <c r="C184">
        <f>INDEX(resultados!$A$2:$ZZ$1395, 178, MATCH($B$3, resultados!$A$1:$ZZ$1, 0))</f>
        <v>0</v>
      </c>
    </row>
    <row r="185" spans="1:3">
      <c r="A185">
        <f>INDEX(resultados!$A$2:$ZZ$1395, 179, MATCH($B$1, resultados!$A$1:$ZZ$1, 0))</f>
        <v>0</v>
      </c>
      <c r="B185">
        <f>INDEX(resultados!$A$2:$ZZ$1395, 179, MATCH($B$2, resultados!$A$1:$ZZ$1, 0))</f>
        <v>0</v>
      </c>
      <c r="C185">
        <f>INDEX(resultados!$A$2:$ZZ$1395, 179, MATCH($B$3, resultados!$A$1:$ZZ$1, 0))</f>
        <v>0</v>
      </c>
    </row>
    <row r="186" spans="1:3">
      <c r="A186">
        <f>INDEX(resultados!$A$2:$ZZ$1395, 180, MATCH($B$1, resultados!$A$1:$ZZ$1, 0))</f>
        <v>0</v>
      </c>
      <c r="B186">
        <f>INDEX(resultados!$A$2:$ZZ$1395, 180, MATCH($B$2, resultados!$A$1:$ZZ$1, 0))</f>
        <v>0</v>
      </c>
      <c r="C186">
        <f>INDEX(resultados!$A$2:$ZZ$1395, 180, MATCH($B$3, resultados!$A$1:$ZZ$1, 0))</f>
        <v>0</v>
      </c>
    </row>
    <row r="187" spans="1:3">
      <c r="A187">
        <f>INDEX(resultados!$A$2:$ZZ$1395, 181, MATCH($B$1, resultados!$A$1:$ZZ$1, 0))</f>
        <v>0</v>
      </c>
      <c r="B187">
        <f>INDEX(resultados!$A$2:$ZZ$1395, 181, MATCH($B$2, resultados!$A$1:$ZZ$1, 0))</f>
        <v>0</v>
      </c>
      <c r="C187">
        <f>INDEX(resultados!$A$2:$ZZ$1395, 181, MATCH($B$3, resultados!$A$1:$ZZ$1, 0))</f>
        <v>0</v>
      </c>
    </row>
    <row r="188" spans="1:3">
      <c r="A188">
        <f>INDEX(resultados!$A$2:$ZZ$1395, 182, MATCH($B$1, resultados!$A$1:$ZZ$1, 0))</f>
        <v>0</v>
      </c>
      <c r="B188">
        <f>INDEX(resultados!$A$2:$ZZ$1395, 182, MATCH($B$2, resultados!$A$1:$ZZ$1, 0))</f>
        <v>0</v>
      </c>
      <c r="C188">
        <f>INDEX(resultados!$A$2:$ZZ$1395, 182, MATCH($B$3, resultados!$A$1:$ZZ$1, 0))</f>
        <v>0</v>
      </c>
    </row>
    <row r="189" spans="1:3">
      <c r="A189">
        <f>INDEX(resultados!$A$2:$ZZ$1395, 183, MATCH($B$1, resultados!$A$1:$ZZ$1, 0))</f>
        <v>0</v>
      </c>
      <c r="B189">
        <f>INDEX(resultados!$A$2:$ZZ$1395, 183, MATCH($B$2, resultados!$A$1:$ZZ$1, 0))</f>
        <v>0</v>
      </c>
      <c r="C189">
        <f>INDEX(resultados!$A$2:$ZZ$1395, 183, MATCH($B$3, resultados!$A$1:$ZZ$1, 0))</f>
        <v>0</v>
      </c>
    </row>
    <row r="190" spans="1:3">
      <c r="A190">
        <f>INDEX(resultados!$A$2:$ZZ$1395, 184, MATCH($B$1, resultados!$A$1:$ZZ$1, 0))</f>
        <v>0</v>
      </c>
      <c r="B190">
        <f>INDEX(resultados!$A$2:$ZZ$1395, 184, MATCH($B$2, resultados!$A$1:$ZZ$1, 0))</f>
        <v>0</v>
      </c>
      <c r="C190">
        <f>INDEX(resultados!$A$2:$ZZ$1395, 184, MATCH($B$3, resultados!$A$1:$ZZ$1, 0))</f>
        <v>0</v>
      </c>
    </row>
    <row r="191" spans="1:3">
      <c r="A191">
        <f>INDEX(resultados!$A$2:$ZZ$1395, 185, MATCH($B$1, resultados!$A$1:$ZZ$1, 0))</f>
        <v>0</v>
      </c>
      <c r="B191">
        <f>INDEX(resultados!$A$2:$ZZ$1395, 185, MATCH($B$2, resultados!$A$1:$ZZ$1, 0))</f>
        <v>0</v>
      </c>
      <c r="C191">
        <f>INDEX(resultados!$A$2:$ZZ$1395, 185, MATCH($B$3, resultados!$A$1:$ZZ$1, 0))</f>
        <v>0</v>
      </c>
    </row>
    <row r="192" spans="1:3">
      <c r="A192">
        <f>INDEX(resultados!$A$2:$ZZ$1395, 186, MATCH($B$1, resultados!$A$1:$ZZ$1, 0))</f>
        <v>0</v>
      </c>
      <c r="B192">
        <f>INDEX(resultados!$A$2:$ZZ$1395, 186, MATCH($B$2, resultados!$A$1:$ZZ$1, 0))</f>
        <v>0</v>
      </c>
      <c r="C192">
        <f>INDEX(resultados!$A$2:$ZZ$1395, 186, MATCH($B$3, resultados!$A$1:$ZZ$1, 0))</f>
        <v>0</v>
      </c>
    </row>
    <row r="193" spans="1:3">
      <c r="A193">
        <f>INDEX(resultados!$A$2:$ZZ$1395, 187, MATCH($B$1, resultados!$A$1:$ZZ$1, 0))</f>
        <v>0</v>
      </c>
      <c r="B193">
        <f>INDEX(resultados!$A$2:$ZZ$1395, 187, MATCH($B$2, resultados!$A$1:$ZZ$1, 0))</f>
        <v>0</v>
      </c>
      <c r="C193">
        <f>INDEX(resultados!$A$2:$ZZ$1395, 187, MATCH($B$3, resultados!$A$1:$ZZ$1, 0))</f>
        <v>0</v>
      </c>
    </row>
    <row r="194" spans="1:3">
      <c r="A194">
        <f>INDEX(resultados!$A$2:$ZZ$1395, 188, MATCH($B$1, resultados!$A$1:$ZZ$1, 0))</f>
        <v>0</v>
      </c>
      <c r="B194">
        <f>INDEX(resultados!$A$2:$ZZ$1395, 188, MATCH($B$2, resultados!$A$1:$ZZ$1, 0))</f>
        <v>0</v>
      </c>
      <c r="C194">
        <f>INDEX(resultados!$A$2:$ZZ$1395, 188, MATCH($B$3, resultados!$A$1:$ZZ$1, 0))</f>
        <v>0</v>
      </c>
    </row>
    <row r="195" spans="1:3">
      <c r="A195">
        <f>INDEX(resultados!$A$2:$ZZ$1395, 189, MATCH($B$1, resultados!$A$1:$ZZ$1, 0))</f>
        <v>0</v>
      </c>
      <c r="B195">
        <f>INDEX(resultados!$A$2:$ZZ$1395, 189, MATCH($B$2, resultados!$A$1:$ZZ$1, 0))</f>
        <v>0</v>
      </c>
      <c r="C195">
        <f>INDEX(resultados!$A$2:$ZZ$1395, 189, MATCH($B$3, resultados!$A$1:$ZZ$1, 0))</f>
        <v>0</v>
      </c>
    </row>
    <row r="196" spans="1:3">
      <c r="A196">
        <f>INDEX(resultados!$A$2:$ZZ$1395, 190, MATCH($B$1, resultados!$A$1:$ZZ$1, 0))</f>
        <v>0</v>
      </c>
      <c r="B196">
        <f>INDEX(resultados!$A$2:$ZZ$1395, 190, MATCH($B$2, resultados!$A$1:$ZZ$1, 0))</f>
        <v>0</v>
      </c>
      <c r="C196">
        <f>INDEX(resultados!$A$2:$ZZ$1395, 190, MATCH($B$3, resultados!$A$1:$ZZ$1, 0))</f>
        <v>0</v>
      </c>
    </row>
    <row r="197" spans="1:3">
      <c r="A197">
        <f>INDEX(resultados!$A$2:$ZZ$1395, 191, MATCH($B$1, resultados!$A$1:$ZZ$1, 0))</f>
        <v>0</v>
      </c>
      <c r="B197">
        <f>INDEX(resultados!$A$2:$ZZ$1395, 191, MATCH($B$2, resultados!$A$1:$ZZ$1, 0))</f>
        <v>0</v>
      </c>
      <c r="C197">
        <f>INDEX(resultados!$A$2:$ZZ$1395, 191, MATCH($B$3, resultados!$A$1:$ZZ$1, 0))</f>
        <v>0</v>
      </c>
    </row>
    <row r="198" spans="1:3">
      <c r="A198">
        <f>INDEX(resultados!$A$2:$ZZ$1395, 192, MATCH($B$1, resultados!$A$1:$ZZ$1, 0))</f>
        <v>0</v>
      </c>
      <c r="B198">
        <f>INDEX(resultados!$A$2:$ZZ$1395, 192, MATCH($B$2, resultados!$A$1:$ZZ$1, 0))</f>
        <v>0</v>
      </c>
      <c r="C198">
        <f>INDEX(resultados!$A$2:$ZZ$1395, 192, MATCH($B$3, resultados!$A$1:$ZZ$1, 0))</f>
        <v>0</v>
      </c>
    </row>
    <row r="199" spans="1:3">
      <c r="A199">
        <f>INDEX(resultados!$A$2:$ZZ$1395, 193, MATCH($B$1, resultados!$A$1:$ZZ$1, 0))</f>
        <v>0</v>
      </c>
      <c r="B199">
        <f>INDEX(resultados!$A$2:$ZZ$1395, 193, MATCH($B$2, resultados!$A$1:$ZZ$1, 0))</f>
        <v>0</v>
      </c>
      <c r="C199">
        <f>INDEX(resultados!$A$2:$ZZ$1395, 193, MATCH($B$3, resultados!$A$1:$ZZ$1, 0))</f>
        <v>0</v>
      </c>
    </row>
    <row r="200" spans="1:3">
      <c r="A200">
        <f>INDEX(resultados!$A$2:$ZZ$1395, 194, MATCH($B$1, resultados!$A$1:$ZZ$1, 0))</f>
        <v>0</v>
      </c>
      <c r="B200">
        <f>INDEX(resultados!$A$2:$ZZ$1395, 194, MATCH($B$2, resultados!$A$1:$ZZ$1, 0))</f>
        <v>0</v>
      </c>
      <c r="C200">
        <f>INDEX(resultados!$A$2:$ZZ$1395, 194, MATCH($B$3, resultados!$A$1:$ZZ$1, 0))</f>
        <v>0</v>
      </c>
    </row>
    <row r="201" spans="1:3">
      <c r="A201">
        <f>INDEX(resultados!$A$2:$ZZ$1395, 195, MATCH($B$1, resultados!$A$1:$ZZ$1, 0))</f>
        <v>0</v>
      </c>
      <c r="B201">
        <f>INDEX(resultados!$A$2:$ZZ$1395, 195, MATCH($B$2, resultados!$A$1:$ZZ$1, 0))</f>
        <v>0</v>
      </c>
      <c r="C201">
        <f>INDEX(resultados!$A$2:$ZZ$1395, 195, MATCH($B$3, resultados!$A$1:$ZZ$1, 0))</f>
        <v>0</v>
      </c>
    </row>
    <row r="202" spans="1:3">
      <c r="A202">
        <f>INDEX(resultados!$A$2:$ZZ$1395, 196, MATCH($B$1, resultados!$A$1:$ZZ$1, 0))</f>
        <v>0</v>
      </c>
      <c r="B202">
        <f>INDEX(resultados!$A$2:$ZZ$1395, 196, MATCH($B$2, resultados!$A$1:$ZZ$1, 0))</f>
        <v>0</v>
      </c>
      <c r="C202">
        <f>INDEX(resultados!$A$2:$ZZ$1395, 196, MATCH($B$3, resultados!$A$1:$ZZ$1, 0))</f>
        <v>0</v>
      </c>
    </row>
    <row r="203" spans="1:3">
      <c r="A203">
        <f>INDEX(resultados!$A$2:$ZZ$1395, 197, MATCH($B$1, resultados!$A$1:$ZZ$1, 0))</f>
        <v>0</v>
      </c>
      <c r="B203">
        <f>INDEX(resultados!$A$2:$ZZ$1395, 197, MATCH($B$2, resultados!$A$1:$ZZ$1, 0))</f>
        <v>0</v>
      </c>
      <c r="C203">
        <f>INDEX(resultados!$A$2:$ZZ$1395, 197, MATCH($B$3, resultados!$A$1:$ZZ$1, 0))</f>
        <v>0</v>
      </c>
    </row>
    <row r="204" spans="1:3">
      <c r="A204">
        <f>INDEX(resultados!$A$2:$ZZ$1395, 198, MATCH($B$1, resultados!$A$1:$ZZ$1, 0))</f>
        <v>0</v>
      </c>
      <c r="B204">
        <f>INDEX(resultados!$A$2:$ZZ$1395, 198, MATCH($B$2, resultados!$A$1:$ZZ$1, 0))</f>
        <v>0</v>
      </c>
      <c r="C204">
        <f>INDEX(resultados!$A$2:$ZZ$1395, 198, MATCH($B$3, resultados!$A$1:$ZZ$1, 0))</f>
        <v>0</v>
      </c>
    </row>
    <row r="205" spans="1:3">
      <c r="A205">
        <f>INDEX(resultados!$A$2:$ZZ$1395, 199, MATCH($B$1, resultados!$A$1:$ZZ$1, 0))</f>
        <v>0</v>
      </c>
      <c r="B205">
        <f>INDEX(resultados!$A$2:$ZZ$1395, 199, MATCH($B$2, resultados!$A$1:$ZZ$1, 0))</f>
        <v>0</v>
      </c>
      <c r="C205">
        <f>INDEX(resultados!$A$2:$ZZ$1395, 199, MATCH($B$3, resultados!$A$1:$ZZ$1, 0))</f>
        <v>0</v>
      </c>
    </row>
    <row r="206" spans="1:3">
      <c r="A206">
        <f>INDEX(resultados!$A$2:$ZZ$1395, 200, MATCH($B$1, resultados!$A$1:$ZZ$1, 0))</f>
        <v>0</v>
      </c>
      <c r="B206">
        <f>INDEX(resultados!$A$2:$ZZ$1395, 200, MATCH($B$2, resultados!$A$1:$ZZ$1, 0))</f>
        <v>0</v>
      </c>
      <c r="C206">
        <f>INDEX(resultados!$A$2:$ZZ$1395, 200, MATCH($B$3, resultados!$A$1:$ZZ$1, 0))</f>
        <v>0</v>
      </c>
    </row>
    <row r="207" spans="1:3">
      <c r="A207">
        <f>INDEX(resultados!$A$2:$ZZ$1395, 201, MATCH($B$1, resultados!$A$1:$ZZ$1, 0))</f>
        <v>0</v>
      </c>
      <c r="B207">
        <f>INDEX(resultados!$A$2:$ZZ$1395, 201, MATCH($B$2, resultados!$A$1:$ZZ$1, 0))</f>
        <v>0</v>
      </c>
      <c r="C207">
        <f>INDEX(resultados!$A$2:$ZZ$1395, 201, MATCH($B$3, resultados!$A$1:$ZZ$1, 0))</f>
        <v>0</v>
      </c>
    </row>
    <row r="208" spans="1:3">
      <c r="A208">
        <f>INDEX(resultados!$A$2:$ZZ$1395, 202, MATCH($B$1, resultados!$A$1:$ZZ$1, 0))</f>
        <v>0</v>
      </c>
      <c r="B208">
        <f>INDEX(resultados!$A$2:$ZZ$1395, 202, MATCH($B$2, resultados!$A$1:$ZZ$1, 0))</f>
        <v>0</v>
      </c>
      <c r="C208">
        <f>INDEX(resultados!$A$2:$ZZ$1395, 202, MATCH($B$3, resultados!$A$1:$ZZ$1, 0))</f>
        <v>0</v>
      </c>
    </row>
    <row r="209" spans="1:3">
      <c r="A209">
        <f>INDEX(resultados!$A$2:$ZZ$1395, 203, MATCH($B$1, resultados!$A$1:$ZZ$1, 0))</f>
        <v>0</v>
      </c>
      <c r="B209">
        <f>INDEX(resultados!$A$2:$ZZ$1395, 203, MATCH($B$2, resultados!$A$1:$ZZ$1, 0))</f>
        <v>0</v>
      </c>
      <c r="C209">
        <f>INDEX(resultados!$A$2:$ZZ$1395, 203, MATCH($B$3, resultados!$A$1:$ZZ$1, 0))</f>
        <v>0</v>
      </c>
    </row>
    <row r="210" spans="1:3">
      <c r="A210">
        <f>INDEX(resultados!$A$2:$ZZ$1395, 204, MATCH($B$1, resultados!$A$1:$ZZ$1, 0))</f>
        <v>0</v>
      </c>
      <c r="B210">
        <f>INDEX(resultados!$A$2:$ZZ$1395, 204, MATCH($B$2, resultados!$A$1:$ZZ$1, 0))</f>
        <v>0</v>
      </c>
      <c r="C210">
        <f>INDEX(resultados!$A$2:$ZZ$1395, 204, MATCH($B$3, resultados!$A$1:$ZZ$1, 0))</f>
        <v>0</v>
      </c>
    </row>
    <row r="211" spans="1:3">
      <c r="A211">
        <f>INDEX(resultados!$A$2:$ZZ$1395, 205, MATCH($B$1, resultados!$A$1:$ZZ$1, 0))</f>
        <v>0</v>
      </c>
      <c r="B211">
        <f>INDEX(resultados!$A$2:$ZZ$1395, 205, MATCH($B$2, resultados!$A$1:$ZZ$1, 0))</f>
        <v>0</v>
      </c>
      <c r="C211">
        <f>INDEX(resultados!$A$2:$ZZ$1395, 205, MATCH($B$3, resultados!$A$1:$ZZ$1, 0))</f>
        <v>0</v>
      </c>
    </row>
    <row r="212" spans="1:3">
      <c r="A212">
        <f>INDEX(resultados!$A$2:$ZZ$1395, 206, MATCH($B$1, resultados!$A$1:$ZZ$1, 0))</f>
        <v>0</v>
      </c>
      <c r="B212">
        <f>INDEX(resultados!$A$2:$ZZ$1395, 206, MATCH($B$2, resultados!$A$1:$ZZ$1, 0))</f>
        <v>0</v>
      </c>
      <c r="C212">
        <f>INDEX(resultados!$A$2:$ZZ$1395, 206, MATCH($B$3, resultados!$A$1:$ZZ$1, 0))</f>
        <v>0</v>
      </c>
    </row>
    <row r="213" spans="1:3">
      <c r="A213">
        <f>INDEX(resultados!$A$2:$ZZ$1395, 207, MATCH($B$1, resultados!$A$1:$ZZ$1, 0))</f>
        <v>0</v>
      </c>
      <c r="B213">
        <f>INDEX(resultados!$A$2:$ZZ$1395, 207, MATCH($B$2, resultados!$A$1:$ZZ$1, 0))</f>
        <v>0</v>
      </c>
      <c r="C213">
        <f>INDEX(resultados!$A$2:$ZZ$1395, 207, MATCH($B$3, resultados!$A$1:$ZZ$1, 0))</f>
        <v>0</v>
      </c>
    </row>
    <row r="214" spans="1:3">
      <c r="A214">
        <f>INDEX(resultados!$A$2:$ZZ$1395, 208, MATCH($B$1, resultados!$A$1:$ZZ$1, 0))</f>
        <v>0</v>
      </c>
      <c r="B214">
        <f>INDEX(resultados!$A$2:$ZZ$1395, 208, MATCH($B$2, resultados!$A$1:$ZZ$1, 0))</f>
        <v>0</v>
      </c>
      <c r="C214">
        <f>INDEX(resultados!$A$2:$ZZ$1395, 208, MATCH($B$3, resultados!$A$1:$ZZ$1, 0))</f>
        <v>0</v>
      </c>
    </row>
    <row r="215" spans="1:3">
      <c r="A215">
        <f>INDEX(resultados!$A$2:$ZZ$1395, 209, MATCH($B$1, resultados!$A$1:$ZZ$1, 0))</f>
        <v>0</v>
      </c>
      <c r="B215">
        <f>INDEX(resultados!$A$2:$ZZ$1395, 209, MATCH($B$2, resultados!$A$1:$ZZ$1, 0))</f>
        <v>0</v>
      </c>
      <c r="C215">
        <f>INDEX(resultados!$A$2:$ZZ$1395, 209, MATCH($B$3, resultados!$A$1:$ZZ$1, 0))</f>
        <v>0</v>
      </c>
    </row>
    <row r="216" spans="1:3">
      <c r="A216">
        <f>INDEX(resultados!$A$2:$ZZ$1395, 210, MATCH($B$1, resultados!$A$1:$ZZ$1, 0))</f>
        <v>0</v>
      </c>
      <c r="B216">
        <f>INDEX(resultados!$A$2:$ZZ$1395, 210, MATCH($B$2, resultados!$A$1:$ZZ$1, 0))</f>
        <v>0</v>
      </c>
      <c r="C216">
        <f>INDEX(resultados!$A$2:$ZZ$1395, 210, MATCH($B$3, resultados!$A$1:$ZZ$1, 0))</f>
        <v>0</v>
      </c>
    </row>
    <row r="217" spans="1:3">
      <c r="A217">
        <f>INDEX(resultados!$A$2:$ZZ$1395, 211, MATCH($B$1, resultados!$A$1:$ZZ$1, 0))</f>
        <v>0</v>
      </c>
      <c r="B217">
        <f>INDEX(resultados!$A$2:$ZZ$1395, 211, MATCH($B$2, resultados!$A$1:$ZZ$1, 0))</f>
        <v>0</v>
      </c>
      <c r="C217">
        <f>INDEX(resultados!$A$2:$ZZ$1395, 211, MATCH($B$3, resultados!$A$1:$ZZ$1, 0))</f>
        <v>0</v>
      </c>
    </row>
    <row r="218" spans="1:3">
      <c r="A218">
        <f>INDEX(resultados!$A$2:$ZZ$1395, 212, MATCH($B$1, resultados!$A$1:$ZZ$1, 0))</f>
        <v>0</v>
      </c>
      <c r="B218">
        <f>INDEX(resultados!$A$2:$ZZ$1395, 212, MATCH($B$2, resultados!$A$1:$ZZ$1, 0))</f>
        <v>0</v>
      </c>
      <c r="C218">
        <f>INDEX(resultados!$A$2:$ZZ$1395, 212, MATCH($B$3, resultados!$A$1:$ZZ$1, 0))</f>
        <v>0</v>
      </c>
    </row>
    <row r="219" spans="1:3">
      <c r="A219">
        <f>INDEX(resultados!$A$2:$ZZ$1395, 213, MATCH($B$1, resultados!$A$1:$ZZ$1, 0))</f>
        <v>0</v>
      </c>
      <c r="B219">
        <f>INDEX(resultados!$A$2:$ZZ$1395, 213, MATCH($B$2, resultados!$A$1:$ZZ$1, 0))</f>
        <v>0</v>
      </c>
      <c r="C219">
        <f>INDEX(resultados!$A$2:$ZZ$1395, 213, MATCH($B$3, resultados!$A$1:$ZZ$1, 0))</f>
        <v>0</v>
      </c>
    </row>
    <row r="220" spans="1:3">
      <c r="A220">
        <f>INDEX(resultados!$A$2:$ZZ$1395, 214, MATCH($B$1, resultados!$A$1:$ZZ$1, 0))</f>
        <v>0</v>
      </c>
      <c r="B220">
        <f>INDEX(resultados!$A$2:$ZZ$1395, 214, MATCH($B$2, resultados!$A$1:$ZZ$1, 0))</f>
        <v>0</v>
      </c>
      <c r="C220">
        <f>INDEX(resultados!$A$2:$ZZ$1395, 214, MATCH($B$3, resultados!$A$1:$ZZ$1, 0))</f>
        <v>0</v>
      </c>
    </row>
    <row r="221" spans="1:3">
      <c r="A221">
        <f>INDEX(resultados!$A$2:$ZZ$1395, 215, MATCH($B$1, resultados!$A$1:$ZZ$1, 0))</f>
        <v>0</v>
      </c>
      <c r="B221">
        <f>INDEX(resultados!$A$2:$ZZ$1395, 215, MATCH($B$2, resultados!$A$1:$ZZ$1, 0))</f>
        <v>0</v>
      </c>
      <c r="C221">
        <f>INDEX(resultados!$A$2:$ZZ$1395, 215, MATCH($B$3, resultados!$A$1:$ZZ$1, 0))</f>
        <v>0</v>
      </c>
    </row>
    <row r="222" spans="1:3">
      <c r="A222">
        <f>INDEX(resultados!$A$2:$ZZ$1395, 216, MATCH($B$1, resultados!$A$1:$ZZ$1, 0))</f>
        <v>0</v>
      </c>
      <c r="B222">
        <f>INDEX(resultados!$A$2:$ZZ$1395, 216, MATCH($B$2, resultados!$A$1:$ZZ$1, 0))</f>
        <v>0</v>
      </c>
      <c r="C222">
        <f>INDEX(resultados!$A$2:$ZZ$1395, 216, MATCH($B$3, resultados!$A$1:$ZZ$1, 0))</f>
        <v>0</v>
      </c>
    </row>
    <row r="223" spans="1:3">
      <c r="A223">
        <f>INDEX(resultados!$A$2:$ZZ$1395, 217, MATCH($B$1, resultados!$A$1:$ZZ$1, 0))</f>
        <v>0</v>
      </c>
      <c r="B223">
        <f>INDEX(resultados!$A$2:$ZZ$1395, 217, MATCH($B$2, resultados!$A$1:$ZZ$1, 0))</f>
        <v>0</v>
      </c>
      <c r="C223">
        <f>INDEX(resultados!$A$2:$ZZ$1395, 217, MATCH($B$3, resultados!$A$1:$ZZ$1, 0))</f>
        <v>0</v>
      </c>
    </row>
    <row r="224" spans="1:3">
      <c r="A224">
        <f>INDEX(resultados!$A$2:$ZZ$1395, 218, MATCH($B$1, resultados!$A$1:$ZZ$1, 0))</f>
        <v>0</v>
      </c>
      <c r="B224">
        <f>INDEX(resultados!$A$2:$ZZ$1395, 218, MATCH($B$2, resultados!$A$1:$ZZ$1, 0))</f>
        <v>0</v>
      </c>
      <c r="C224">
        <f>INDEX(resultados!$A$2:$ZZ$1395, 218, MATCH($B$3, resultados!$A$1:$ZZ$1, 0))</f>
        <v>0</v>
      </c>
    </row>
    <row r="225" spans="1:3">
      <c r="A225">
        <f>INDEX(resultados!$A$2:$ZZ$1395, 219, MATCH($B$1, resultados!$A$1:$ZZ$1, 0))</f>
        <v>0</v>
      </c>
      <c r="B225">
        <f>INDEX(resultados!$A$2:$ZZ$1395, 219, MATCH($B$2, resultados!$A$1:$ZZ$1, 0))</f>
        <v>0</v>
      </c>
      <c r="C225">
        <f>INDEX(resultados!$A$2:$ZZ$1395, 219, MATCH($B$3, resultados!$A$1:$ZZ$1, 0))</f>
        <v>0</v>
      </c>
    </row>
    <row r="226" spans="1:3">
      <c r="A226">
        <f>INDEX(resultados!$A$2:$ZZ$1395, 220, MATCH($B$1, resultados!$A$1:$ZZ$1, 0))</f>
        <v>0</v>
      </c>
      <c r="B226">
        <f>INDEX(resultados!$A$2:$ZZ$1395, 220, MATCH($B$2, resultados!$A$1:$ZZ$1, 0))</f>
        <v>0</v>
      </c>
      <c r="C226">
        <f>INDEX(resultados!$A$2:$ZZ$1395, 220, MATCH($B$3, resultados!$A$1:$ZZ$1, 0))</f>
        <v>0</v>
      </c>
    </row>
    <row r="227" spans="1:3">
      <c r="A227">
        <f>INDEX(resultados!$A$2:$ZZ$1395, 221, MATCH($B$1, resultados!$A$1:$ZZ$1, 0))</f>
        <v>0</v>
      </c>
      <c r="B227">
        <f>INDEX(resultados!$A$2:$ZZ$1395, 221, MATCH($B$2, resultados!$A$1:$ZZ$1, 0))</f>
        <v>0</v>
      </c>
      <c r="C227">
        <f>INDEX(resultados!$A$2:$ZZ$1395, 221, MATCH($B$3, resultados!$A$1:$ZZ$1, 0))</f>
        <v>0</v>
      </c>
    </row>
    <row r="228" spans="1:3">
      <c r="A228">
        <f>INDEX(resultados!$A$2:$ZZ$1395, 222, MATCH($B$1, resultados!$A$1:$ZZ$1, 0))</f>
        <v>0</v>
      </c>
      <c r="B228">
        <f>INDEX(resultados!$A$2:$ZZ$1395, 222, MATCH($B$2, resultados!$A$1:$ZZ$1, 0))</f>
        <v>0</v>
      </c>
      <c r="C228">
        <f>INDEX(resultados!$A$2:$ZZ$1395, 222, MATCH($B$3, resultados!$A$1:$ZZ$1, 0))</f>
        <v>0</v>
      </c>
    </row>
    <row r="229" spans="1:3">
      <c r="A229">
        <f>INDEX(resultados!$A$2:$ZZ$1395, 223, MATCH($B$1, resultados!$A$1:$ZZ$1, 0))</f>
        <v>0</v>
      </c>
      <c r="B229">
        <f>INDEX(resultados!$A$2:$ZZ$1395, 223, MATCH($B$2, resultados!$A$1:$ZZ$1, 0))</f>
        <v>0</v>
      </c>
      <c r="C229">
        <f>INDEX(resultados!$A$2:$ZZ$1395, 223, MATCH($B$3, resultados!$A$1:$ZZ$1, 0))</f>
        <v>0</v>
      </c>
    </row>
    <row r="230" spans="1:3">
      <c r="A230">
        <f>INDEX(resultados!$A$2:$ZZ$1395, 224, MATCH($B$1, resultados!$A$1:$ZZ$1, 0))</f>
        <v>0</v>
      </c>
      <c r="B230">
        <f>INDEX(resultados!$A$2:$ZZ$1395, 224, MATCH($B$2, resultados!$A$1:$ZZ$1, 0))</f>
        <v>0</v>
      </c>
      <c r="C230">
        <f>INDEX(resultados!$A$2:$ZZ$1395, 224, MATCH($B$3, resultados!$A$1:$ZZ$1, 0))</f>
        <v>0</v>
      </c>
    </row>
    <row r="231" spans="1:3">
      <c r="A231">
        <f>INDEX(resultados!$A$2:$ZZ$1395, 225, MATCH($B$1, resultados!$A$1:$ZZ$1, 0))</f>
        <v>0</v>
      </c>
      <c r="B231">
        <f>INDEX(resultados!$A$2:$ZZ$1395, 225, MATCH($B$2, resultados!$A$1:$ZZ$1, 0))</f>
        <v>0</v>
      </c>
      <c r="C231">
        <f>INDEX(resultados!$A$2:$ZZ$1395, 225, MATCH($B$3, resultados!$A$1:$ZZ$1, 0))</f>
        <v>0</v>
      </c>
    </row>
    <row r="232" spans="1:3">
      <c r="A232">
        <f>INDEX(resultados!$A$2:$ZZ$1395, 226, MATCH($B$1, resultados!$A$1:$ZZ$1, 0))</f>
        <v>0</v>
      </c>
      <c r="B232">
        <f>INDEX(resultados!$A$2:$ZZ$1395, 226, MATCH($B$2, resultados!$A$1:$ZZ$1, 0))</f>
        <v>0</v>
      </c>
      <c r="C232">
        <f>INDEX(resultados!$A$2:$ZZ$1395, 226, MATCH($B$3, resultados!$A$1:$ZZ$1, 0))</f>
        <v>0</v>
      </c>
    </row>
    <row r="233" spans="1:3">
      <c r="A233">
        <f>INDEX(resultados!$A$2:$ZZ$1395, 227, MATCH($B$1, resultados!$A$1:$ZZ$1, 0))</f>
        <v>0</v>
      </c>
      <c r="B233">
        <f>INDEX(resultados!$A$2:$ZZ$1395, 227, MATCH($B$2, resultados!$A$1:$ZZ$1, 0))</f>
        <v>0</v>
      </c>
      <c r="C233">
        <f>INDEX(resultados!$A$2:$ZZ$1395, 227, MATCH($B$3, resultados!$A$1:$ZZ$1, 0))</f>
        <v>0</v>
      </c>
    </row>
    <row r="234" spans="1:3">
      <c r="A234">
        <f>INDEX(resultados!$A$2:$ZZ$1395, 228, MATCH($B$1, resultados!$A$1:$ZZ$1, 0))</f>
        <v>0</v>
      </c>
      <c r="B234">
        <f>INDEX(resultados!$A$2:$ZZ$1395, 228, MATCH($B$2, resultados!$A$1:$ZZ$1, 0))</f>
        <v>0</v>
      </c>
      <c r="C234">
        <f>INDEX(resultados!$A$2:$ZZ$1395, 228, MATCH($B$3, resultados!$A$1:$ZZ$1, 0))</f>
        <v>0</v>
      </c>
    </row>
    <row r="235" spans="1:3">
      <c r="A235">
        <f>INDEX(resultados!$A$2:$ZZ$1395, 229, MATCH($B$1, resultados!$A$1:$ZZ$1, 0))</f>
        <v>0</v>
      </c>
      <c r="B235">
        <f>INDEX(resultados!$A$2:$ZZ$1395, 229, MATCH($B$2, resultados!$A$1:$ZZ$1, 0))</f>
        <v>0</v>
      </c>
      <c r="C235">
        <f>INDEX(resultados!$A$2:$ZZ$1395, 229, MATCH($B$3, resultados!$A$1:$ZZ$1, 0))</f>
        <v>0</v>
      </c>
    </row>
    <row r="236" spans="1:3">
      <c r="A236">
        <f>INDEX(resultados!$A$2:$ZZ$1395, 230, MATCH($B$1, resultados!$A$1:$ZZ$1, 0))</f>
        <v>0</v>
      </c>
      <c r="B236">
        <f>INDEX(resultados!$A$2:$ZZ$1395, 230, MATCH($B$2, resultados!$A$1:$ZZ$1, 0))</f>
        <v>0</v>
      </c>
      <c r="C236">
        <f>INDEX(resultados!$A$2:$ZZ$1395, 230, MATCH($B$3, resultados!$A$1:$ZZ$1, 0))</f>
        <v>0</v>
      </c>
    </row>
    <row r="237" spans="1:3">
      <c r="A237">
        <f>INDEX(resultados!$A$2:$ZZ$1395, 231, MATCH($B$1, resultados!$A$1:$ZZ$1, 0))</f>
        <v>0</v>
      </c>
      <c r="B237">
        <f>INDEX(resultados!$A$2:$ZZ$1395, 231, MATCH($B$2, resultados!$A$1:$ZZ$1, 0))</f>
        <v>0</v>
      </c>
      <c r="C237">
        <f>INDEX(resultados!$A$2:$ZZ$1395, 231, MATCH($B$3, resultados!$A$1:$ZZ$1, 0))</f>
        <v>0</v>
      </c>
    </row>
    <row r="238" spans="1:3">
      <c r="A238">
        <f>INDEX(resultados!$A$2:$ZZ$1395, 232, MATCH($B$1, resultados!$A$1:$ZZ$1, 0))</f>
        <v>0</v>
      </c>
      <c r="B238">
        <f>INDEX(resultados!$A$2:$ZZ$1395, 232, MATCH($B$2, resultados!$A$1:$ZZ$1, 0))</f>
        <v>0</v>
      </c>
      <c r="C238">
        <f>INDEX(resultados!$A$2:$ZZ$1395, 232, MATCH($B$3, resultados!$A$1:$ZZ$1, 0))</f>
        <v>0</v>
      </c>
    </row>
    <row r="239" spans="1:3">
      <c r="A239">
        <f>INDEX(resultados!$A$2:$ZZ$1395, 233, MATCH($B$1, resultados!$A$1:$ZZ$1, 0))</f>
        <v>0</v>
      </c>
      <c r="B239">
        <f>INDEX(resultados!$A$2:$ZZ$1395, 233, MATCH($B$2, resultados!$A$1:$ZZ$1, 0))</f>
        <v>0</v>
      </c>
      <c r="C239">
        <f>INDEX(resultados!$A$2:$ZZ$1395, 233, MATCH($B$3, resultados!$A$1:$ZZ$1, 0))</f>
        <v>0</v>
      </c>
    </row>
    <row r="240" spans="1:3">
      <c r="A240">
        <f>INDEX(resultados!$A$2:$ZZ$1395, 234, MATCH($B$1, resultados!$A$1:$ZZ$1, 0))</f>
        <v>0</v>
      </c>
      <c r="B240">
        <f>INDEX(resultados!$A$2:$ZZ$1395, 234, MATCH($B$2, resultados!$A$1:$ZZ$1, 0))</f>
        <v>0</v>
      </c>
      <c r="C240">
        <f>INDEX(resultados!$A$2:$ZZ$1395, 234, MATCH($B$3, resultados!$A$1:$ZZ$1, 0))</f>
        <v>0</v>
      </c>
    </row>
    <row r="241" spans="1:3">
      <c r="A241">
        <f>INDEX(resultados!$A$2:$ZZ$1395, 235, MATCH($B$1, resultados!$A$1:$ZZ$1, 0))</f>
        <v>0</v>
      </c>
      <c r="B241">
        <f>INDEX(resultados!$A$2:$ZZ$1395, 235, MATCH($B$2, resultados!$A$1:$ZZ$1, 0))</f>
        <v>0</v>
      </c>
      <c r="C241">
        <f>INDEX(resultados!$A$2:$ZZ$1395, 235, MATCH($B$3, resultados!$A$1:$ZZ$1, 0))</f>
        <v>0</v>
      </c>
    </row>
    <row r="242" spans="1:3">
      <c r="A242">
        <f>INDEX(resultados!$A$2:$ZZ$1395, 236, MATCH($B$1, resultados!$A$1:$ZZ$1, 0))</f>
        <v>0</v>
      </c>
      <c r="B242">
        <f>INDEX(resultados!$A$2:$ZZ$1395, 236, MATCH($B$2, resultados!$A$1:$ZZ$1, 0))</f>
        <v>0</v>
      </c>
      <c r="C242">
        <f>INDEX(resultados!$A$2:$ZZ$1395, 236, MATCH($B$3, resultados!$A$1:$ZZ$1, 0))</f>
        <v>0</v>
      </c>
    </row>
    <row r="243" spans="1:3">
      <c r="A243">
        <f>INDEX(resultados!$A$2:$ZZ$1395, 237, MATCH($B$1, resultados!$A$1:$ZZ$1, 0))</f>
        <v>0</v>
      </c>
      <c r="B243">
        <f>INDEX(resultados!$A$2:$ZZ$1395, 237, MATCH($B$2, resultados!$A$1:$ZZ$1, 0))</f>
        <v>0</v>
      </c>
      <c r="C243">
        <f>INDEX(resultados!$A$2:$ZZ$1395, 237, MATCH($B$3, resultados!$A$1:$ZZ$1, 0))</f>
        <v>0</v>
      </c>
    </row>
    <row r="244" spans="1:3">
      <c r="A244">
        <f>INDEX(resultados!$A$2:$ZZ$1395, 238, MATCH($B$1, resultados!$A$1:$ZZ$1, 0))</f>
        <v>0</v>
      </c>
      <c r="B244">
        <f>INDEX(resultados!$A$2:$ZZ$1395, 238, MATCH($B$2, resultados!$A$1:$ZZ$1, 0))</f>
        <v>0</v>
      </c>
      <c r="C244">
        <f>INDEX(resultados!$A$2:$ZZ$1395, 238, MATCH($B$3, resultados!$A$1:$ZZ$1, 0))</f>
        <v>0</v>
      </c>
    </row>
    <row r="245" spans="1:3">
      <c r="A245">
        <f>INDEX(resultados!$A$2:$ZZ$1395, 239, MATCH($B$1, resultados!$A$1:$ZZ$1, 0))</f>
        <v>0</v>
      </c>
      <c r="B245">
        <f>INDEX(resultados!$A$2:$ZZ$1395, 239, MATCH($B$2, resultados!$A$1:$ZZ$1, 0))</f>
        <v>0</v>
      </c>
      <c r="C245">
        <f>INDEX(resultados!$A$2:$ZZ$1395, 239, MATCH($B$3, resultados!$A$1:$ZZ$1, 0))</f>
        <v>0</v>
      </c>
    </row>
    <row r="246" spans="1:3">
      <c r="A246">
        <f>INDEX(resultados!$A$2:$ZZ$1395, 240, MATCH($B$1, resultados!$A$1:$ZZ$1, 0))</f>
        <v>0</v>
      </c>
      <c r="B246">
        <f>INDEX(resultados!$A$2:$ZZ$1395, 240, MATCH($B$2, resultados!$A$1:$ZZ$1, 0))</f>
        <v>0</v>
      </c>
      <c r="C246">
        <f>INDEX(resultados!$A$2:$ZZ$1395, 240, MATCH($B$3, resultados!$A$1:$ZZ$1, 0))</f>
        <v>0</v>
      </c>
    </row>
    <row r="247" spans="1:3">
      <c r="A247">
        <f>INDEX(resultados!$A$2:$ZZ$1395, 241, MATCH($B$1, resultados!$A$1:$ZZ$1, 0))</f>
        <v>0</v>
      </c>
      <c r="B247">
        <f>INDEX(resultados!$A$2:$ZZ$1395, 241, MATCH($B$2, resultados!$A$1:$ZZ$1, 0))</f>
        <v>0</v>
      </c>
      <c r="C247">
        <f>INDEX(resultados!$A$2:$ZZ$1395, 241, MATCH($B$3, resultados!$A$1:$ZZ$1, 0))</f>
        <v>0</v>
      </c>
    </row>
    <row r="248" spans="1:3">
      <c r="A248">
        <f>INDEX(resultados!$A$2:$ZZ$1395, 242, MATCH($B$1, resultados!$A$1:$ZZ$1, 0))</f>
        <v>0</v>
      </c>
      <c r="B248">
        <f>INDEX(resultados!$A$2:$ZZ$1395, 242, MATCH($B$2, resultados!$A$1:$ZZ$1, 0))</f>
        <v>0</v>
      </c>
      <c r="C248">
        <f>INDEX(resultados!$A$2:$ZZ$1395, 242, MATCH($B$3, resultados!$A$1:$ZZ$1, 0))</f>
        <v>0</v>
      </c>
    </row>
    <row r="249" spans="1:3">
      <c r="A249">
        <f>INDEX(resultados!$A$2:$ZZ$1395, 243, MATCH($B$1, resultados!$A$1:$ZZ$1, 0))</f>
        <v>0</v>
      </c>
      <c r="B249">
        <f>INDEX(resultados!$A$2:$ZZ$1395, 243, MATCH($B$2, resultados!$A$1:$ZZ$1, 0))</f>
        <v>0</v>
      </c>
      <c r="C249">
        <f>INDEX(resultados!$A$2:$ZZ$1395, 243, MATCH($B$3, resultados!$A$1:$ZZ$1, 0))</f>
        <v>0</v>
      </c>
    </row>
    <row r="250" spans="1:3">
      <c r="A250">
        <f>INDEX(resultados!$A$2:$ZZ$1395, 244, MATCH($B$1, resultados!$A$1:$ZZ$1, 0))</f>
        <v>0</v>
      </c>
      <c r="B250">
        <f>INDEX(resultados!$A$2:$ZZ$1395, 244, MATCH($B$2, resultados!$A$1:$ZZ$1, 0))</f>
        <v>0</v>
      </c>
      <c r="C250">
        <f>INDEX(resultados!$A$2:$ZZ$1395, 244, MATCH($B$3, resultados!$A$1:$ZZ$1, 0))</f>
        <v>0</v>
      </c>
    </row>
    <row r="251" spans="1:3">
      <c r="A251">
        <f>INDEX(resultados!$A$2:$ZZ$1395, 245, MATCH($B$1, resultados!$A$1:$ZZ$1, 0))</f>
        <v>0</v>
      </c>
      <c r="B251">
        <f>INDEX(resultados!$A$2:$ZZ$1395, 245, MATCH($B$2, resultados!$A$1:$ZZ$1, 0))</f>
        <v>0</v>
      </c>
      <c r="C251">
        <f>INDEX(resultados!$A$2:$ZZ$1395, 245, MATCH($B$3, resultados!$A$1:$ZZ$1, 0))</f>
        <v>0</v>
      </c>
    </row>
    <row r="252" spans="1:3">
      <c r="A252">
        <f>INDEX(resultados!$A$2:$ZZ$1395, 246, MATCH($B$1, resultados!$A$1:$ZZ$1, 0))</f>
        <v>0</v>
      </c>
      <c r="B252">
        <f>INDEX(resultados!$A$2:$ZZ$1395, 246, MATCH($B$2, resultados!$A$1:$ZZ$1, 0))</f>
        <v>0</v>
      </c>
      <c r="C252">
        <f>INDEX(resultados!$A$2:$ZZ$1395, 246, MATCH($B$3, resultados!$A$1:$ZZ$1, 0))</f>
        <v>0</v>
      </c>
    </row>
    <row r="253" spans="1:3">
      <c r="A253">
        <f>INDEX(resultados!$A$2:$ZZ$1395, 247, MATCH($B$1, resultados!$A$1:$ZZ$1, 0))</f>
        <v>0</v>
      </c>
      <c r="B253">
        <f>INDEX(resultados!$A$2:$ZZ$1395, 247, MATCH($B$2, resultados!$A$1:$ZZ$1, 0))</f>
        <v>0</v>
      </c>
      <c r="C253">
        <f>INDEX(resultados!$A$2:$ZZ$1395, 247, MATCH($B$3, resultados!$A$1:$ZZ$1, 0))</f>
        <v>0</v>
      </c>
    </row>
    <row r="254" spans="1:3">
      <c r="A254">
        <f>INDEX(resultados!$A$2:$ZZ$1395, 248, MATCH($B$1, resultados!$A$1:$ZZ$1, 0))</f>
        <v>0</v>
      </c>
      <c r="B254">
        <f>INDEX(resultados!$A$2:$ZZ$1395, 248, MATCH($B$2, resultados!$A$1:$ZZ$1, 0))</f>
        <v>0</v>
      </c>
      <c r="C254">
        <f>INDEX(resultados!$A$2:$ZZ$1395, 248, MATCH($B$3, resultados!$A$1:$ZZ$1, 0))</f>
        <v>0</v>
      </c>
    </row>
    <row r="255" spans="1:3">
      <c r="A255">
        <f>INDEX(resultados!$A$2:$ZZ$1395, 249, MATCH($B$1, resultados!$A$1:$ZZ$1, 0))</f>
        <v>0</v>
      </c>
      <c r="B255">
        <f>INDEX(resultados!$A$2:$ZZ$1395, 249, MATCH($B$2, resultados!$A$1:$ZZ$1, 0))</f>
        <v>0</v>
      </c>
      <c r="C255">
        <f>INDEX(resultados!$A$2:$ZZ$1395, 249, MATCH($B$3, resultados!$A$1:$ZZ$1, 0))</f>
        <v>0</v>
      </c>
    </row>
    <row r="256" spans="1:3">
      <c r="A256">
        <f>INDEX(resultados!$A$2:$ZZ$1395, 250, MATCH($B$1, resultados!$A$1:$ZZ$1, 0))</f>
        <v>0</v>
      </c>
      <c r="B256">
        <f>INDEX(resultados!$A$2:$ZZ$1395, 250, MATCH($B$2, resultados!$A$1:$ZZ$1, 0))</f>
        <v>0</v>
      </c>
      <c r="C256">
        <f>INDEX(resultados!$A$2:$ZZ$1395, 250, MATCH($B$3, resultados!$A$1:$ZZ$1, 0))</f>
        <v>0</v>
      </c>
    </row>
    <row r="257" spans="1:3">
      <c r="A257">
        <f>INDEX(resultados!$A$2:$ZZ$1395, 251, MATCH($B$1, resultados!$A$1:$ZZ$1, 0))</f>
        <v>0</v>
      </c>
      <c r="B257">
        <f>INDEX(resultados!$A$2:$ZZ$1395, 251, MATCH($B$2, resultados!$A$1:$ZZ$1, 0))</f>
        <v>0</v>
      </c>
      <c r="C257">
        <f>INDEX(resultados!$A$2:$ZZ$1395, 251, MATCH($B$3, resultados!$A$1:$ZZ$1, 0))</f>
        <v>0</v>
      </c>
    </row>
    <row r="258" spans="1:3">
      <c r="A258">
        <f>INDEX(resultados!$A$2:$ZZ$1395, 252, MATCH($B$1, resultados!$A$1:$ZZ$1, 0))</f>
        <v>0</v>
      </c>
      <c r="B258">
        <f>INDEX(resultados!$A$2:$ZZ$1395, 252, MATCH($B$2, resultados!$A$1:$ZZ$1, 0))</f>
        <v>0</v>
      </c>
      <c r="C258">
        <f>INDEX(resultados!$A$2:$ZZ$1395, 252, MATCH($B$3, resultados!$A$1:$ZZ$1, 0))</f>
        <v>0</v>
      </c>
    </row>
    <row r="259" spans="1:3">
      <c r="A259">
        <f>INDEX(resultados!$A$2:$ZZ$1395, 253, MATCH($B$1, resultados!$A$1:$ZZ$1, 0))</f>
        <v>0</v>
      </c>
      <c r="B259">
        <f>INDEX(resultados!$A$2:$ZZ$1395, 253, MATCH($B$2, resultados!$A$1:$ZZ$1, 0))</f>
        <v>0</v>
      </c>
      <c r="C259">
        <f>INDEX(resultados!$A$2:$ZZ$1395, 253, MATCH($B$3, resultados!$A$1:$ZZ$1, 0))</f>
        <v>0</v>
      </c>
    </row>
    <row r="260" spans="1:3">
      <c r="A260">
        <f>INDEX(resultados!$A$2:$ZZ$1395, 254, MATCH($B$1, resultados!$A$1:$ZZ$1, 0))</f>
        <v>0</v>
      </c>
      <c r="B260">
        <f>INDEX(resultados!$A$2:$ZZ$1395, 254, MATCH($B$2, resultados!$A$1:$ZZ$1, 0))</f>
        <v>0</v>
      </c>
      <c r="C260">
        <f>INDEX(resultados!$A$2:$ZZ$1395, 254, MATCH($B$3, resultados!$A$1:$ZZ$1, 0))</f>
        <v>0</v>
      </c>
    </row>
    <row r="261" spans="1:3">
      <c r="A261">
        <f>INDEX(resultados!$A$2:$ZZ$1395, 255, MATCH($B$1, resultados!$A$1:$ZZ$1, 0))</f>
        <v>0</v>
      </c>
      <c r="B261">
        <f>INDEX(resultados!$A$2:$ZZ$1395, 255, MATCH($B$2, resultados!$A$1:$ZZ$1, 0))</f>
        <v>0</v>
      </c>
      <c r="C261">
        <f>INDEX(resultados!$A$2:$ZZ$1395, 255, MATCH($B$3, resultados!$A$1:$ZZ$1, 0))</f>
        <v>0</v>
      </c>
    </row>
    <row r="262" spans="1:3">
      <c r="A262">
        <f>INDEX(resultados!$A$2:$ZZ$1395, 256, MATCH($B$1, resultados!$A$1:$ZZ$1, 0))</f>
        <v>0</v>
      </c>
      <c r="B262">
        <f>INDEX(resultados!$A$2:$ZZ$1395, 256, MATCH($B$2, resultados!$A$1:$ZZ$1, 0))</f>
        <v>0</v>
      </c>
      <c r="C262">
        <f>INDEX(resultados!$A$2:$ZZ$1395, 256, MATCH($B$3, resultados!$A$1:$ZZ$1, 0))</f>
        <v>0</v>
      </c>
    </row>
    <row r="263" spans="1:3">
      <c r="A263">
        <f>INDEX(resultados!$A$2:$ZZ$1395, 257, MATCH($B$1, resultados!$A$1:$ZZ$1, 0))</f>
        <v>0</v>
      </c>
      <c r="B263">
        <f>INDEX(resultados!$A$2:$ZZ$1395, 257, MATCH($B$2, resultados!$A$1:$ZZ$1, 0))</f>
        <v>0</v>
      </c>
      <c r="C263">
        <f>INDEX(resultados!$A$2:$ZZ$1395, 257, MATCH($B$3, resultados!$A$1:$ZZ$1, 0))</f>
        <v>0</v>
      </c>
    </row>
    <row r="264" spans="1:3">
      <c r="A264">
        <f>INDEX(resultados!$A$2:$ZZ$1395, 258, MATCH($B$1, resultados!$A$1:$ZZ$1, 0))</f>
        <v>0</v>
      </c>
      <c r="B264">
        <f>INDEX(resultados!$A$2:$ZZ$1395, 258, MATCH($B$2, resultados!$A$1:$ZZ$1, 0))</f>
        <v>0</v>
      </c>
      <c r="C264">
        <f>INDEX(resultados!$A$2:$ZZ$1395, 258, MATCH($B$3, resultados!$A$1:$ZZ$1, 0))</f>
        <v>0</v>
      </c>
    </row>
    <row r="265" spans="1:3">
      <c r="A265">
        <f>INDEX(resultados!$A$2:$ZZ$1395, 259, MATCH($B$1, resultados!$A$1:$ZZ$1, 0))</f>
        <v>0</v>
      </c>
      <c r="B265">
        <f>INDEX(resultados!$A$2:$ZZ$1395, 259, MATCH($B$2, resultados!$A$1:$ZZ$1, 0))</f>
        <v>0</v>
      </c>
      <c r="C265">
        <f>INDEX(resultados!$A$2:$ZZ$1395, 259, MATCH($B$3, resultados!$A$1:$ZZ$1, 0))</f>
        <v>0</v>
      </c>
    </row>
    <row r="266" spans="1:3">
      <c r="A266">
        <f>INDEX(resultados!$A$2:$ZZ$1395, 260, MATCH($B$1, resultados!$A$1:$ZZ$1, 0))</f>
        <v>0</v>
      </c>
      <c r="B266">
        <f>INDEX(resultados!$A$2:$ZZ$1395, 260, MATCH($B$2, resultados!$A$1:$ZZ$1, 0))</f>
        <v>0</v>
      </c>
      <c r="C266">
        <f>INDEX(resultados!$A$2:$ZZ$1395, 260, MATCH($B$3, resultados!$A$1:$ZZ$1, 0))</f>
        <v>0</v>
      </c>
    </row>
    <row r="267" spans="1:3">
      <c r="A267">
        <f>INDEX(resultados!$A$2:$ZZ$1395, 261, MATCH($B$1, resultados!$A$1:$ZZ$1, 0))</f>
        <v>0</v>
      </c>
      <c r="B267">
        <f>INDEX(resultados!$A$2:$ZZ$1395, 261, MATCH($B$2, resultados!$A$1:$ZZ$1, 0))</f>
        <v>0</v>
      </c>
      <c r="C267">
        <f>INDEX(resultados!$A$2:$ZZ$1395, 261, MATCH($B$3, resultados!$A$1:$ZZ$1, 0))</f>
        <v>0</v>
      </c>
    </row>
    <row r="268" spans="1:3">
      <c r="A268">
        <f>INDEX(resultados!$A$2:$ZZ$1395, 262, MATCH($B$1, resultados!$A$1:$ZZ$1, 0))</f>
        <v>0</v>
      </c>
      <c r="B268">
        <f>INDEX(resultados!$A$2:$ZZ$1395, 262, MATCH($B$2, resultados!$A$1:$ZZ$1, 0))</f>
        <v>0</v>
      </c>
      <c r="C268">
        <f>INDEX(resultados!$A$2:$ZZ$1395, 262, MATCH($B$3, resultados!$A$1:$ZZ$1, 0))</f>
        <v>0</v>
      </c>
    </row>
    <row r="269" spans="1:3">
      <c r="A269">
        <f>INDEX(resultados!$A$2:$ZZ$1395, 263, MATCH($B$1, resultados!$A$1:$ZZ$1, 0))</f>
        <v>0</v>
      </c>
      <c r="B269">
        <f>INDEX(resultados!$A$2:$ZZ$1395, 263, MATCH($B$2, resultados!$A$1:$ZZ$1, 0))</f>
        <v>0</v>
      </c>
      <c r="C269">
        <f>INDEX(resultados!$A$2:$ZZ$1395, 263, MATCH($B$3, resultados!$A$1:$ZZ$1, 0))</f>
        <v>0</v>
      </c>
    </row>
    <row r="270" spans="1:3">
      <c r="A270">
        <f>INDEX(resultados!$A$2:$ZZ$1395, 264, MATCH($B$1, resultados!$A$1:$ZZ$1, 0))</f>
        <v>0</v>
      </c>
      <c r="B270">
        <f>INDEX(resultados!$A$2:$ZZ$1395, 264, MATCH($B$2, resultados!$A$1:$ZZ$1, 0))</f>
        <v>0</v>
      </c>
      <c r="C270">
        <f>INDEX(resultados!$A$2:$ZZ$1395, 264, MATCH($B$3, resultados!$A$1:$ZZ$1, 0))</f>
        <v>0</v>
      </c>
    </row>
    <row r="271" spans="1:3">
      <c r="A271">
        <f>INDEX(resultados!$A$2:$ZZ$1395, 265, MATCH($B$1, resultados!$A$1:$ZZ$1, 0))</f>
        <v>0</v>
      </c>
      <c r="B271">
        <f>INDEX(resultados!$A$2:$ZZ$1395, 265, MATCH($B$2, resultados!$A$1:$ZZ$1, 0))</f>
        <v>0</v>
      </c>
      <c r="C271">
        <f>INDEX(resultados!$A$2:$ZZ$1395, 265, MATCH($B$3, resultados!$A$1:$ZZ$1, 0))</f>
        <v>0</v>
      </c>
    </row>
    <row r="272" spans="1:3">
      <c r="A272">
        <f>INDEX(resultados!$A$2:$ZZ$1395, 266, MATCH($B$1, resultados!$A$1:$ZZ$1, 0))</f>
        <v>0</v>
      </c>
      <c r="B272">
        <f>INDEX(resultados!$A$2:$ZZ$1395, 266, MATCH($B$2, resultados!$A$1:$ZZ$1, 0))</f>
        <v>0</v>
      </c>
      <c r="C272">
        <f>INDEX(resultados!$A$2:$ZZ$1395, 266, MATCH($B$3, resultados!$A$1:$ZZ$1, 0))</f>
        <v>0</v>
      </c>
    </row>
    <row r="273" spans="1:3">
      <c r="A273">
        <f>INDEX(resultados!$A$2:$ZZ$1395, 267, MATCH($B$1, resultados!$A$1:$ZZ$1, 0))</f>
        <v>0</v>
      </c>
      <c r="B273">
        <f>INDEX(resultados!$A$2:$ZZ$1395, 267, MATCH($B$2, resultados!$A$1:$ZZ$1, 0))</f>
        <v>0</v>
      </c>
      <c r="C273">
        <f>INDEX(resultados!$A$2:$ZZ$1395, 267, MATCH($B$3, resultados!$A$1:$ZZ$1, 0))</f>
        <v>0</v>
      </c>
    </row>
    <row r="274" spans="1:3">
      <c r="A274">
        <f>INDEX(resultados!$A$2:$ZZ$1395, 268, MATCH($B$1, resultados!$A$1:$ZZ$1, 0))</f>
        <v>0</v>
      </c>
      <c r="B274">
        <f>INDEX(resultados!$A$2:$ZZ$1395, 268, MATCH($B$2, resultados!$A$1:$ZZ$1, 0))</f>
        <v>0</v>
      </c>
      <c r="C274">
        <f>INDEX(resultados!$A$2:$ZZ$1395, 268, MATCH($B$3, resultados!$A$1:$ZZ$1, 0))</f>
        <v>0</v>
      </c>
    </row>
    <row r="275" spans="1:3">
      <c r="A275">
        <f>INDEX(resultados!$A$2:$ZZ$1395, 269, MATCH($B$1, resultados!$A$1:$ZZ$1, 0))</f>
        <v>0</v>
      </c>
      <c r="B275">
        <f>INDEX(resultados!$A$2:$ZZ$1395, 269, MATCH($B$2, resultados!$A$1:$ZZ$1, 0))</f>
        <v>0</v>
      </c>
      <c r="C275">
        <f>INDEX(resultados!$A$2:$ZZ$1395, 269, MATCH($B$3, resultados!$A$1:$ZZ$1, 0))</f>
        <v>0</v>
      </c>
    </row>
    <row r="276" spans="1:3">
      <c r="A276">
        <f>INDEX(resultados!$A$2:$ZZ$1395, 270, MATCH($B$1, resultados!$A$1:$ZZ$1, 0))</f>
        <v>0</v>
      </c>
      <c r="B276">
        <f>INDEX(resultados!$A$2:$ZZ$1395, 270, MATCH($B$2, resultados!$A$1:$ZZ$1, 0))</f>
        <v>0</v>
      </c>
      <c r="C276">
        <f>INDEX(resultados!$A$2:$ZZ$1395, 270, MATCH($B$3, resultados!$A$1:$ZZ$1, 0))</f>
        <v>0</v>
      </c>
    </row>
    <row r="277" spans="1:3">
      <c r="A277">
        <f>INDEX(resultados!$A$2:$ZZ$1395, 271, MATCH($B$1, resultados!$A$1:$ZZ$1, 0))</f>
        <v>0</v>
      </c>
      <c r="B277">
        <f>INDEX(resultados!$A$2:$ZZ$1395, 271, MATCH($B$2, resultados!$A$1:$ZZ$1, 0))</f>
        <v>0</v>
      </c>
      <c r="C277">
        <f>INDEX(resultados!$A$2:$ZZ$1395, 271, MATCH($B$3, resultados!$A$1:$ZZ$1, 0))</f>
        <v>0</v>
      </c>
    </row>
    <row r="278" spans="1:3">
      <c r="A278">
        <f>INDEX(resultados!$A$2:$ZZ$1395, 272, MATCH($B$1, resultados!$A$1:$ZZ$1, 0))</f>
        <v>0</v>
      </c>
      <c r="B278">
        <f>INDEX(resultados!$A$2:$ZZ$1395, 272, MATCH($B$2, resultados!$A$1:$ZZ$1, 0))</f>
        <v>0</v>
      </c>
      <c r="C278">
        <f>INDEX(resultados!$A$2:$ZZ$1395, 272, MATCH($B$3, resultados!$A$1:$ZZ$1, 0))</f>
        <v>0</v>
      </c>
    </row>
    <row r="279" spans="1:3">
      <c r="A279">
        <f>INDEX(resultados!$A$2:$ZZ$1395, 273, MATCH($B$1, resultados!$A$1:$ZZ$1, 0))</f>
        <v>0</v>
      </c>
      <c r="B279">
        <f>INDEX(resultados!$A$2:$ZZ$1395, 273, MATCH($B$2, resultados!$A$1:$ZZ$1, 0))</f>
        <v>0</v>
      </c>
      <c r="C279">
        <f>INDEX(resultados!$A$2:$ZZ$1395, 273, MATCH($B$3, resultados!$A$1:$ZZ$1, 0))</f>
        <v>0</v>
      </c>
    </row>
    <row r="280" spans="1:3">
      <c r="A280">
        <f>INDEX(resultados!$A$2:$ZZ$1395, 274, MATCH($B$1, resultados!$A$1:$ZZ$1, 0))</f>
        <v>0</v>
      </c>
      <c r="B280">
        <f>INDEX(resultados!$A$2:$ZZ$1395, 274, MATCH($B$2, resultados!$A$1:$ZZ$1, 0))</f>
        <v>0</v>
      </c>
      <c r="C280">
        <f>INDEX(resultados!$A$2:$ZZ$1395, 274, MATCH($B$3, resultados!$A$1:$ZZ$1, 0))</f>
        <v>0</v>
      </c>
    </row>
    <row r="281" spans="1:3">
      <c r="A281">
        <f>INDEX(resultados!$A$2:$ZZ$1395, 275, MATCH($B$1, resultados!$A$1:$ZZ$1, 0))</f>
        <v>0</v>
      </c>
      <c r="B281">
        <f>INDEX(resultados!$A$2:$ZZ$1395, 275, MATCH($B$2, resultados!$A$1:$ZZ$1, 0))</f>
        <v>0</v>
      </c>
      <c r="C281">
        <f>INDEX(resultados!$A$2:$ZZ$1395, 275, MATCH($B$3, resultados!$A$1:$ZZ$1, 0))</f>
        <v>0</v>
      </c>
    </row>
    <row r="282" spans="1:3">
      <c r="A282">
        <f>INDEX(resultados!$A$2:$ZZ$1395, 276, MATCH($B$1, resultados!$A$1:$ZZ$1, 0))</f>
        <v>0</v>
      </c>
      <c r="B282">
        <f>INDEX(resultados!$A$2:$ZZ$1395, 276, MATCH($B$2, resultados!$A$1:$ZZ$1, 0))</f>
        <v>0</v>
      </c>
      <c r="C282">
        <f>INDEX(resultados!$A$2:$ZZ$1395, 276, MATCH($B$3, resultados!$A$1:$ZZ$1, 0))</f>
        <v>0</v>
      </c>
    </row>
    <row r="283" spans="1:3">
      <c r="A283">
        <f>INDEX(resultados!$A$2:$ZZ$1395, 277, MATCH($B$1, resultados!$A$1:$ZZ$1, 0))</f>
        <v>0</v>
      </c>
      <c r="B283">
        <f>INDEX(resultados!$A$2:$ZZ$1395, 277, MATCH($B$2, resultados!$A$1:$ZZ$1, 0))</f>
        <v>0</v>
      </c>
      <c r="C283">
        <f>INDEX(resultados!$A$2:$ZZ$1395, 277, MATCH($B$3, resultados!$A$1:$ZZ$1, 0))</f>
        <v>0</v>
      </c>
    </row>
    <row r="284" spans="1:3">
      <c r="A284">
        <f>INDEX(resultados!$A$2:$ZZ$1395, 278, MATCH($B$1, resultados!$A$1:$ZZ$1, 0))</f>
        <v>0</v>
      </c>
      <c r="B284">
        <f>INDEX(resultados!$A$2:$ZZ$1395, 278, MATCH($B$2, resultados!$A$1:$ZZ$1, 0))</f>
        <v>0</v>
      </c>
      <c r="C284">
        <f>INDEX(resultados!$A$2:$ZZ$1395, 278, MATCH($B$3, resultados!$A$1:$ZZ$1, 0))</f>
        <v>0</v>
      </c>
    </row>
    <row r="285" spans="1:3">
      <c r="A285">
        <f>INDEX(resultados!$A$2:$ZZ$1395, 279, MATCH($B$1, resultados!$A$1:$ZZ$1, 0))</f>
        <v>0</v>
      </c>
      <c r="B285">
        <f>INDEX(resultados!$A$2:$ZZ$1395, 279, MATCH($B$2, resultados!$A$1:$ZZ$1, 0))</f>
        <v>0</v>
      </c>
      <c r="C285">
        <f>INDEX(resultados!$A$2:$ZZ$1395, 279, MATCH($B$3, resultados!$A$1:$ZZ$1, 0))</f>
        <v>0</v>
      </c>
    </row>
    <row r="286" spans="1:3">
      <c r="A286">
        <f>INDEX(resultados!$A$2:$ZZ$1395, 280, MATCH($B$1, resultados!$A$1:$ZZ$1, 0))</f>
        <v>0</v>
      </c>
      <c r="B286">
        <f>INDEX(resultados!$A$2:$ZZ$1395, 280, MATCH($B$2, resultados!$A$1:$ZZ$1, 0))</f>
        <v>0</v>
      </c>
      <c r="C286">
        <f>INDEX(resultados!$A$2:$ZZ$1395, 280, MATCH($B$3, resultados!$A$1:$ZZ$1, 0))</f>
        <v>0</v>
      </c>
    </row>
    <row r="287" spans="1:3">
      <c r="A287">
        <f>INDEX(resultados!$A$2:$ZZ$1395, 281, MATCH($B$1, resultados!$A$1:$ZZ$1, 0))</f>
        <v>0</v>
      </c>
      <c r="B287">
        <f>INDEX(resultados!$A$2:$ZZ$1395, 281, MATCH($B$2, resultados!$A$1:$ZZ$1, 0))</f>
        <v>0</v>
      </c>
      <c r="C287">
        <f>INDEX(resultados!$A$2:$ZZ$1395, 281, MATCH($B$3, resultados!$A$1:$ZZ$1, 0))</f>
        <v>0</v>
      </c>
    </row>
    <row r="288" spans="1:3">
      <c r="A288">
        <f>INDEX(resultados!$A$2:$ZZ$1395, 282, MATCH($B$1, resultados!$A$1:$ZZ$1, 0))</f>
        <v>0</v>
      </c>
      <c r="B288">
        <f>INDEX(resultados!$A$2:$ZZ$1395, 282, MATCH($B$2, resultados!$A$1:$ZZ$1, 0))</f>
        <v>0</v>
      </c>
      <c r="C288">
        <f>INDEX(resultados!$A$2:$ZZ$1395, 282, MATCH($B$3, resultados!$A$1:$ZZ$1, 0))</f>
        <v>0</v>
      </c>
    </row>
    <row r="289" spans="1:3">
      <c r="A289">
        <f>INDEX(resultados!$A$2:$ZZ$1395, 283, MATCH($B$1, resultados!$A$1:$ZZ$1, 0))</f>
        <v>0</v>
      </c>
      <c r="B289">
        <f>INDEX(resultados!$A$2:$ZZ$1395, 283, MATCH($B$2, resultados!$A$1:$ZZ$1, 0))</f>
        <v>0</v>
      </c>
      <c r="C289">
        <f>INDEX(resultados!$A$2:$ZZ$1395, 283, MATCH($B$3, resultados!$A$1:$ZZ$1, 0))</f>
        <v>0</v>
      </c>
    </row>
    <row r="290" spans="1:3">
      <c r="A290">
        <f>INDEX(resultados!$A$2:$ZZ$1395, 284, MATCH($B$1, resultados!$A$1:$ZZ$1, 0))</f>
        <v>0</v>
      </c>
      <c r="B290">
        <f>INDEX(resultados!$A$2:$ZZ$1395, 284, MATCH($B$2, resultados!$A$1:$ZZ$1, 0))</f>
        <v>0</v>
      </c>
      <c r="C290">
        <f>INDEX(resultados!$A$2:$ZZ$1395, 284, MATCH($B$3, resultados!$A$1:$ZZ$1, 0))</f>
        <v>0</v>
      </c>
    </row>
    <row r="291" spans="1:3">
      <c r="A291">
        <f>INDEX(resultados!$A$2:$ZZ$1395, 285, MATCH($B$1, resultados!$A$1:$ZZ$1, 0))</f>
        <v>0</v>
      </c>
      <c r="B291">
        <f>INDEX(resultados!$A$2:$ZZ$1395, 285, MATCH($B$2, resultados!$A$1:$ZZ$1, 0))</f>
        <v>0</v>
      </c>
      <c r="C291">
        <f>INDEX(resultados!$A$2:$ZZ$1395, 285, MATCH($B$3, resultados!$A$1:$ZZ$1, 0))</f>
        <v>0</v>
      </c>
    </row>
    <row r="292" spans="1:3">
      <c r="A292">
        <f>INDEX(resultados!$A$2:$ZZ$1395, 286, MATCH($B$1, resultados!$A$1:$ZZ$1, 0))</f>
        <v>0</v>
      </c>
      <c r="B292">
        <f>INDEX(resultados!$A$2:$ZZ$1395, 286, MATCH($B$2, resultados!$A$1:$ZZ$1, 0))</f>
        <v>0</v>
      </c>
      <c r="C292">
        <f>INDEX(resultados!$A$2:$ZZ$1395, 286, MATCH($B$3, resultados!$A$1:$ZZ$1, 0))</f>
        <v>0</v>
      </c>
    </row>
    <row r="293" spans="1:3">
      <c r="A293">
        <f>INDEX(resultados!$A$2:$ZZ$1395, 287, MATCH($B$1, resultados!$A$1:$ZZ$1, 0))</f>
        <v>0</v>
      </c>
      <c r="B293">
        <f>INDEX(resultados!$A$2:$ZZ$1395, 287, MATCH($B$2, resultados!$A$1:$ZZ$1, 0))</f>
        <v>0</v>
      </c>
      <c r="C293">
        <f>INDEX(resultados!$A$2:$ZZ$1395, 287, MATCH($B$3, resultados!$A$1:$ZZ$1, 0))</f>
        <v>0</v>
      </c>
    </row>
    <row r="294" spans="1:3">
      <c r="A294">
        <f>INDEX(resultados!$A$2:$ZZ$1395, 288, MATCH($B$1, resultados!$A$1:$ZZ$1, 0))</f>
        <v>0</v>
      </c>
      <c r="B294">
        <f>INDEX(resultados!$A$2:$ZZ$1395, 288, MATCH($B$2, resultados!$A$1:$ZZ$1, 0))</f>
        <v>0</v>
      </c>
      <c r="C294">
        <f>INDEX(resultados!$A$2:$ZZ$1395, 288, MATCH($B$3, resultados!$A$1:$ZZ$1, 0))</f>
        <v>0</v>
      </c>
    </row>
    <row r="295" spans="1:3">
      <c r="A295">
        <f>INDEX(resultados!$A$2:$ZZ$1395, 289, MATCH($B$1, resultados!$A$1:$ZZ$1, 0))</f>
        <v>0</v>
      </c>
      <c r="B295">
        <f>INDEX(resultados!$A$2:$ZZ$1395, 289, MATCH($B$2, resultados!$A$1:$ZZ$1, 0))</f>
        <v>0</v>
      </c>
      <c r="C295">
        <f>INDEX(resultados!$A$2:$ZZ$1395, 289, MATCH($B$3, resultados!$A$1:$ZZ$1, 0))</f>
        <v>0</v>
      </c>
    </row>
    <row r="296" spans="1:3">
      <c r="A296">
        <f>INDEX(resultados!$A$2:$ZZ$1395, 290, MATCH($B$1, resultados!$A$1:$ZZ$1, 0))</f>
        <v>0</v>
      </c>
      <c r="B296">
        <f>INDEX(resultados!$A$2:$ZZ$1395, 290, MATCH($B$2, resultados!$A$1:$ZZ$1, 0))</f>
        <v>0</v>
      </c>
      <c r="C296">
        <f>INDEX(resultados!$A$2:$ZZ$1395, 290, MATCH($B$3, resultados!$A$1:$ZZ$1, 0))</f>
        <v>0</v>
      </c>
    </row>
    <row r="297" spans="1:3">
      <c r="A297">
        <f>INDEX(resultados!$A$2:$ZZ$1395, 291, MATCH($B$1, resultados!$A$1:$ZZ$1, 0))</f>
        <v>0</v>
      </c>
      <c r="B297">
        <f>INDEX(resultados!$A$2:$ZZ$1395, 291, MATCH($B$2, resultados!$A$1:$ZZ$1, 0))</f>
        <v>0</v>
      </c>
      <c r="C297">
        <f>INDEX(resultados!$A$2:$ZZ$1395, 291, MATCH($B$3, resultados!$A$1:$ZZ$1, 0))</f>
        <v>0</v>
      </c>
    </row>
    <row r="298" spans="1:3">
      <c r="A298">
        <f>INDEX(resultados!$A$2:$ZZ$1395, 292, MATCH($B$1, resultados!$A$1:$ZZ$1, 0))</f>
        <v>0</v>
      </c>
      <c r="B298">
        <f>INDEX(resultados!$A$2:$ZZ$1395, 292, MATCH($B$2, resultados!$A$1:$ZZ$1, 0))</f>
        <v>0</v>
      </c>
      <c r="C298">
        <f>INDEX(resultados!$A$2:$ZZ$1395, 292, MATCH($B$3, resultados!$A$1:$ZZ$1, 0))</f>
        <v>0</v>
      </c>
    </row>
    <row r="299" spans="1:3">
      <c r="A299">
        <f>INDEX(resultados!$A$2:$ZZ$1395, 293, MATCH($B$1, resultados!$A$1:$ZZ$1, 0))</f>
        <v>0</v>
      </c>
      <c r="B299">
        <f>INDEX(resultados!$A$2:$ZZ$1395, 293, MATCH($B$2, resultados!$A$1:$ZZ$1, 0))</f>
        <v>0</v>
      </c>
      <c r="C299">
        <f>INDEX(resultados!$A$2:$ZZ$1395, 293, MATCH($B$3, resultados!$A$1:$ZZ$1, 0))</f>
        <v>0</v>
      </c>
    </row>
    <row r="300" spans="1:3">
      <c r="A300">
        <f>INDEX(resultados!$A$2:$ZZ$1395, 294, MATCH($B$1, resultados!$A$1:$ZZ$1, 0))</f>
        <v>0</v>
      </c>
      <c r="B300">
        <f>INDEX(resultados!$A$2:$ZZ$1395, 294, MATCH($B$2, resultados!$A$1:$ZZ$1, 0))</f>
        <v>0</v>
      </c>
      <c r="C300">
        <f>INDEX(resultados!$A$2:$ZZ$1395, 294, MATCH($B$3, resultados!$A$1:$ZZ$1, 0))</f>
        <v>0</v>
      </c>
    </row>
    <row r="301" spans="1:3">
      <c r="A301">
        <f>INDEX(resultados!$A$2:$ZZ$1395, 295, MATCH($B$1, resultados!$A$1:$ZZ$1, 0))</f>
        <v>0</v>
      </c>
      <c r="B301">
        <f>INDEX(resultados!$A$2:$ZZ$1395, 295, MATCH($B$2, resultados!$A$1:$ZZ$1, 0))</f>
        <v>0</v>
      </c>
      <c r="C301">
        <f>INDEX(resultados!$A$2:$ZZ$1395, 295, MATCH($B$3, resultados!$A$1:$ZZ$1, 0))</f>
        <v>0</v>
      </c>
    </row>
    <row r="302" spans="1:3">
      <c r="A302">
        <f>INDEX(resultados!$A$2:$ZZ$1395, 296, MATCH($B$1, resultados!$A$1:$ZZ$1, 0))</f>
        <v>0</v>
      </c>
      <c r="B302">
        <f>INDEX(resultados!$A$2:$ZZ$1395, 296, MATCH($B$2, resultados!$A$1:$ZZ$1, 0))</f>
        <v>0</v>
      </c>
      <c r="C302">
        <f>INDEX(resultados!$A$2:$ZZ$1395, 296, MATCH($B$3, resultados!$A$1:$ZZ$1, 0))</f>
        <v>0</v>
      </c>
    </row>
    <row r="303" spans="1:3">
      <c r="A303">
        <f>INDEX(resultados!$A$2:$ZZ$1395, 297, MATCH($B$1, resultados!$A$1:$ZZ$1, 0))</f>
        <v>0</v>
      </c>
      <c r="B303">
        <f>INDEX(resultados!$A$2:$ZZ$1395, 297, MATCH($B$2, resultados!$A$1:$ZZ$1, 0))</f>
        <v>0</v>
      </c>
      <c r="C303">
        <f>INDEX(resultados!$A$2:$ZZ$1395, 297, MATCH($B$3, resultados!$A$1:$ZZ$1, 0))</f>
        <v>0</v>
      </c>
    </row>
    <row r="304" spans="1:3">
      <c r="A304">
        <f>INDEX(resultados!$A$2:$ZZ$1395, 298, MATCH($B$1, resultados!$A$1:$ZZ$1, 0))</f>
        <v>0</v>
      </c>
      <c r="B304">
        <f>INDEX(resultados!$A$2:$ZZ$1395, 298, MATCH($B$2, resultados!$A$1:$ZZ$1, 0))</f>
        <v>0</v>
      </c>
      <c r="C304">
        <f>INDEX(resultados!$A$2:$ZZ$1395, 298, MATCH($B$3, resultados!$A$1:$ZZ$1, 0))</f>
        <v>0</v>
      </c>
    </row>
    <row r="305" spans="1:3">
      <c r="A305">
        <f>INDEX(resultados!$A$2:$ZZ$1395, 299, MATCH($B$1, resultados!$A$1:$ZZ$1, 0))</f>
        <v>0</v>
      </c>
      <c r="B305">
        <f>INDEX(resultados!$A$2:$ZZ$1395, 299, MATCH($B$2, resultados!$A$1:$ZZ$1, 0))</f>
        <v>0</v>
      </c>
      <c r="C305">
        <f>INDEX(resultados!$A$2:$ZZ$1395, 299, MATCH($B$3, resultados!$A$1:$ZZ$1, 0))</f>
        <v>0</v>
      </c>
    </row>
    <row r="306" spans="1:3">
      <c r="A306">
        <f>INDEX(resultados!$A$2:$ZZ$1395, 300, MATCH($B$1, resultados!$A$1:$ZZ$1, 0))</f>
        <v>0</v>
      </c>
      <c r="B306">
        <f>INDEX(resultados!$A$2:$ZZ$1395, 300, MATCH($B$2, resultados!$A$1:$ZZ$1, 0))</f>
        <v>0</v>
      </c>
      <c r="C306">
        <f>INDEX(resultados!$A$2:$ZZ$1395, 300, MATCH($B$3, resultados!$A$1:$ZZ$1, 0))</f>
        <v>0</v>
      </c>
    </row>
    <row r="307" spans="1:3">
      <c r="A307">
        <f>INDEX(resultados!$A$2:$ZZ$1395, 301, MATCH($B$1, resultados!$A$1:$ZZ$1, 0))</f>
        <v>0</v>
      </c>
      <c r="B307">
        <f>INDEX(resultados!$A$2:$ZZ$1395, 301, MATCH($B$2, resultados!$A$1:$ZZ$1, 0))</f>
        <v>0</v>
      </c>
      <c r="C307">
        <f>INDEX(resultados!$A$2:$ZZ$1395, 301, MATCH($B$3, resultados!$A$1:$ZZ$1, 0))</f>
        <v>0</v>
      </c>
    </row>
    <row r="308" spans="1:3">
      <c r="A308">
        <f>INDEX(resultados!$A$2:$ZZ$1395, 302, MATCH($B$1, resultados!$A$1:$ZZ$1, 0))</f>
        <v>0</v>
      </c>
      <c r="B308">
        <f>INDEX(resultados!$A$2:$ZZ$1395, 302, MATCH($B$2, resultados!$A$1:$ZZ$1, 0))</f>
        <v>0</v>
      </c>
      <c r="C308">
        <f>INDEX(resultados!$A$2:$ZZ$1395, 302, MATCH($B$3, resultados!$A$1:$ZZ$1, 0))</f>
        <v>0</v>
      </c>
    </row>
    <row r="309" spans="1:3">
      <c r="A309">
        <f>INDEX(resultados!$A$2:$ZZ$1395, 303, MATCH($B$1, resultados!$A$1:$ZZ$1, 0))</f>
        <v>0</v>
      </c>
      <c r="B309">
        <f>INDEX(resultados!$A$2:$ZZ$1395, 303, MATCH($B$2, resultados!$A$1:$ZZ$1, 0))</f>
        <v>0</v>
      </c>
      <c r="C309">
        <f>INDEX(resultados!$A$2:$ZZ$1395, 303, MATCH($B$3, resultados!$A$1:$ZZ$1, 0))</f>
        <v>0</v>
      </c>
    </row>
    <row r="310" spans="1:3">
      <c r="A310">
        <f>INDEX(resultados!$A$2:$ZZ$1395, 304, MATCH($B$1, resultados!$A$1:$ZZ$1, 0))</f>
        <v>0</v>
      </c>
      <c r="B310">
        <f>INDEX(resultados!$A$2:$ZZ$1395, 304, MATCH($B$2, resultados!$A$1:$ZZ$1, 0))</f>
        <v>0</v>
      </c>
      <c r="C310">
        <f>INDEX(resultados!$A$2:$ZZ$1395, 304, MATCH($B$3, resultados!$A$1:$ZZ$1, 0))</f>
        <v>0</v>
      </c>
    </row>
    <row r="311" spans="1:3">
      <c r="A311">
        <f>INDEX(resultados!$A$2:$ZZ$1395, 305, MATCH($B$1, resultados!$A$1:$ZZ$1, 0))</f>
        <v>0</v>
      </c>
      <c r="B311">
        <f>INDEX(resultados!$A$2:$ZZ$1395, 305, MATCH($B$2, resultados!$A$1:$ZZ$1, 0))</f>
        <v>0</v>
      </c>
      <c r="C311">
        <f>INDEX(resultados!$A$2:$ZZ$1395, 305, MATCH($B$3, resultados!$A$1:$ZZ$1, 0))</f>
        <v>0</v>
      </c>
    </row>
    <row r="312" spans="1:3">
      <c r="A312">
        <f>INDEX(resultados!$A$2:$ZZ$1395, 306, MATCH($B$1, resultados!$A$1:$ZZ$1, 0))</f>
        <v>0</v>
      </c>
      <c r="B312">
        <f>INDEX(resultados!$A$2:$ZZ$1395, 306, MATCH($B$2, resultados!$A$1:$ZZ$1, 0))</f>
        <v>0</v>
      </c>
      <c r="C312">
        <f>INDEX(resultados!$A$2:$ZZ$1395, 306, MATCH($B$3, resultados!$A$1:$ZZ$1, 0))</f>
        <v>0</v>
      </c>
    </row>
    <row r="313" spans="1:3">
      <c r="A313">
        <f>INDEX(resultados!$A$2:$ZZ$1395, 307, MATCH($B$1, resultados!$A$1:$ZZ$1, 0))</f>
        <v>0</v>
      </c>
      <c r="B313">
        <f>INDEX(resultados!$A$2:$ZZ$1395, 307, MATCH($B$2, resultados!$A$1:$ZZ$1, 0))</f>
        <v>0</v>
      </c>
      <c r="C313">
        <f>INDEX(resultados!$A$2:$ZZ$1395, 307, MATCH($B$3, resultados!$A$1:$ZZ$1, 0))</f>
        <v>0</v>
      </c>
    </row>
    <row r="314" spans="1:3">
      <c r="A314">
        <f>INDEX(resultados!$A$2:$ZZ$1395, 308, MATCH($B$1, resultados!$A$1:$ZZ$1, 0))</f>
        <v>0</v>
      </c>
      <c r="B314">
        <f>INDEX(resultados!$A$2:$ZZ$1395, 308, MATCH($B$2, resultados!$A$1:$ZZ$1, 0))</f>
        <v>0</v>
      </c>
      <c r="C314">
        <f>INDEX(resultados!$A$2:$ZZ$1395, 308, MATCH($B$3, resultados!$A$1:$ZZ$1, 0))</f>
        <v>0</v>
      </c>
    </row>
    <row r="315" spans="1:3">
      <c r="A315">
        <f>INDEX(resultados!$A$2:$ZZ$1395, 309, MATCH($B$1, resultados!$A$1:$ZZ$1, 0))</f>
        <v>0</v>
      </c>
      <c r="B315">
        <f>INDEX(resultados!$A$2:$ZZ$1395, 309, MATCH($B$2, resultados!$A$1:$ZZ$1, 0))</f>
        <v>0</v>
      </c>
      <c r="C315">
        <f>INDEX(resultados!$A$2:$ZZ$1395, 309, MATCH($B$3, resultados!$A$1:$ZZ$1, 0))</f>
        <v>0</v>
      </c>
    </row>
    <row r="316" spans="1:3">
      <c r="A316">
        <f>INDEX(resultados!$A$2:$ZZ$1395, 310, MATCH($B$1, resultados!$A$1:$ZZ$1, 0))</f>
        <v>0</v>
      </c>
      <c r="B316">
        <f>INDEX(resultados!$A$2:$ZZ$1395, 310, MATCH($B$2, resultados!$A$1:$ZZ$1, 0))</f>
        <v>0</v>
      </c>
      <c r="C316">
        <f>INDEX(resultados!$A$2:$ZZ$1395, 310, MATCH($B$3, resultados!$A$1:$ZZ$1, 0))</f>
        <v>0</v>
      </c>
    </row>
    <row r="317" spans="1:3">
      <c r="A317">
        <f>INDEX(resultados!$A$2:$ZZ$1395, 311, MATCH($B$1, resultados!$A$1:$ZZ$1, 0))</f>
        <v>0</v>
      </c>
      <c r="B317">
        <f>INDEX(resultados!$A$2:$ZZ$1395, 311, MATCH($B$2, resultados!$A$1:$ZZ$1, 0))</f>
        <v>0</v>
      </c>
      <c r="C317">
        <f>INDEX(resultados!$A$2:$ZZ$1395, 311, MATCH($B$3, resultados!$A$1:$ZZ$1, 0))</f>
        <v>0</v>
      </c>
    </row>
    <row r="318" spans="1:3">
      <c r="A318">
        <f>INDEX(resultados!$A$2:$ZZ$1395, 312, MATCH($B$1, resultados!$A$1:$ZZ$1, 0))</f>
        <v>0</v>
      </c>
      <c r="B318">
        <f>INDEX(resultados!$A$2:$ZZ$1395, 312, MATCH($B$2, resultados!$A$1:$ZZ$1, 0))</f>
        <v>0</v>
      </c>
      <c r="C318">
        <f>INDEX(resultados!$A$2:$ZZ$1395, 312, MATCH($B$3, resultados!$A$1:$ZZ$1, 0))</f>
        <v>0</v>
      </c>
    </row>
    <row r="319" spans="1:3">
      <c r="A319">
        <f>INDEX(resultados!$A$2:$ZZ$1395, 313, MATCH($B$1, resultados!$A$1:$ZZ$1, 0))</f>
        <v>0</v>
      </c>
      <c r="B319">
        <f>INDEX(resultados!$A$2:$ZZ$1395, 313, MATCH($B$2, resultados!$A$1:$ZZ$1, 0))</f>
        <v>0</v>
      </c>
      <c r="C319">
        <f>INDEX(resultados!$A$2:$ZZ$1395, 313, MATCH($B$3, resultados!$A$1:$ZZ$1, 0))</f>
        <v>0</v>
      </c>
    </row>
    <row r="320" spans="1:3">
      <c r="A320">
        <f>INDEX(resultados!$A$2:$ZZ$1395, 314, MATCH($B$1, resultados!$A$1:$ZZ$1, 0))</f>
        <v>0</v>
      </c>
      <c r="B320">
        <f>INDEX(resultados!$A$2:$ZZ$1395, 314, MATCH($B$2, resultados!$A$1:$ZZ$1, 0))</f>
        <v>0</v>
      </c>
      <c r="C320">
        <f>INDEX(resultados!$A$2:$ZZ$1395, 314, MATCH($B$3, resultados!$A$1:$ZZ$1, 0))</f>
        <v>0</v>
      </c>
    </row>
    <row r="321" spans="1:3">
      <c r="A321">
        <f>INDEX(resultados!$A$2:$ZZ$1395, 315, MATCH($B$1, resultados!$A$1:$ZZ$1, 0))</f>
        <v>0</v>
      </c>
      <c r="B321">
        <f>INDEX(resultados!$A$2:$ZZ$1395, 315, MATCH($B$2, resultados!$A$1:$ZZ$1, 0))</f>
        <v>0</v>
      </c>
      <c r="C321">
        <f>INDEX(resultados!$A$2:$ZZ$1395, 315, MATCH($B$3, resultados!$A$1:$ZZ$1, 0))</f>
        <v>0</v>
      </c>
    </row>
    <row r="322" spans="1:3">
      <c r="A322">
        <f>INDEX(resultados!$A$2:$ZZ$1395, 316, MATCH($B$1, resultados!$A$1:$ZZ$1, 0))</f>
        <v>0</v>
      </c>
      <c r="B322">
        <f>INDEX(resultados!$A$2:$ZZ$1395, 316, MATCH($B$2, resultados!$A$1:$ZZ$1, 0))</f>
        <v>0</v>
      </c>
      <c r="C322">
        <f>INDEX(resultados!$A$2:$ZZ$1395, 316, MATCH($B$3, resultados!$A$1:$ZZ$1, 0))</f>
        <v>0</v>
      </c>
    </row>
    <row r="323" spans="1:3">
      <c r="A323">
        <f>INDEX(resultados!$A$2:$ZZ$1395, 317, MATCH($B$1, resultados!$A$1:$ZZ$1, 0))</f>
        <v>0</v>
      </c>
      <c r="B323">
        <f>INDEX(resultados!$A$2:$ZZ$1395, 317, MATCH($B$2, resultados!$A$1:$ZZ$1, 0))</f>
        <v>0</v>
      </c>
      <c r="C323">
        <f>INDEX(resultados!$A$2:$ZZ$1395, 317, MATCH($B$3, resultados!$A$1:$ZZ$1, 0))</f>
        <v>0</v>
      </c>
    </row>
    <row r="324" spans="1:3">
      <c r="A324">
        <f>INDEX(resultados!$A$2:$ZZ$1395, 318, MATCH($B$1, resultados!$A$1:$ZZ$1, 0))</f>
        <v>0</v>
      </c>
      <c r="B324">
        <f>INDEX(resultados!$A$2:$ZZ$1395, 318, MATCH($B$2, resultados!$A$1:$ZZ$1, 0))</f>
        <v>0</v>
      </c>
      <c r="C324">
        <f>INDEX(resultados!$A$2:$ZZ$1395, 318, MATCH($B$3, resultados!$A$1:$ZZ$1, 0))</f>
        <v>0</v>
      </c>
    </row>
    <row r="325" spans="1:3">
      <c r="A325">
        <f>INDEX(resultados!$A$2:$ZZ$1395, 319, MATCH($B$1, resultados!$A$1:$ZZ$1, 0))</f>
        <v>0</v>
      </c>
      <c r="B325">
        <f>INDEX(resultados!$A$2:$ZZ$1395, 319, MATCH($B$2, resultados!$A$1:$ZZ$1, 0))</f>
        <v>0</v>
      </c>
      <c r="C325">
        <f>INDEX(resultados!$A$2:$ZZ$1395, 319, MATCH($B$3, resultados!$A$1:$ZZ$1, 0))</f>
        <v>0</v>
      </c>
    </row>
    <row r="326" spans="1:3">
      <c r="A326">
        <f>INDEX(resultados!$A$2:$ZZ$1395, 320, MATCH($B$1, resultados!$A$1:$ZZ$1, 0))</f>
        <v>0</v>
      </c>
      <c r="B326">
        <f>INDEX(resultados!$A$2:$ZZ$1395, 320, MATCH($B$2, resultados!$A$1:$ZZ$1, 0))</f>
        <v>0</v>
      </c>
      <c r="C326">
        <f>INDEX(resultados!$A$2:$ZZ$1395, 320, MATCH($B$3, resultados!$A$1:$ZZ$1, 0))</f>
        <v>0</v>
      </c>
    </row>
    <row r="327" spans="1:3">
      <c r="A327">
        <f>INDEX(resultados!$A$2:$ZZ$1395, 321, MATCH($B$1, resultados!$A$1:$ZZ$1, 0))</f>
        <v>0</v>
      </c>
      <c r="B327">
        <f>INDEX(resultados!$A$2:$ZZ$1395, 321, MATCH($B$2, resultados!$A$1:$ZZ$1, 0))</f>
        <v>0</v>
      </c>
      <c r="C327">
        <f>INDEX(resultados!$A$2:$ZZ$1395, 321, MATCH($B$3, resultados!$A$1:$ZZ$1, 0))</f>
        <v>0</v>
      </c>
    </row>
    <row r="328" spans="1:3">
      <c r="A328">
        <f>INDEX(resultados!$A$2:$ZZ$1395, 322, MATCH($B$1, resultados!$A$1:$ZZ$1, 0))</f>
        <v>0</v>
      </c>
      <c r="B328">
        <f>INDEX(resultados!$A$2:$ZZ$1395, 322, MATCH($B$2, resultados!$A$1:$ZZ$1, 0))</f>
        <v>0</v>
      </c>
      <c r="C328">
        <f>INDEX(resultados!$A$2:$ZZ$1395, 322, MATCH($B$3, resultados!$A$1:$ZZ$1, 0))</f>
        <v>0</v>
      </c>
    </row>
    <row r="329" spans="1:3">
      <c r="A329">
        <f>INDEX(resultados!$A$2:$ZZ$1395, 323, MATCH($B$1, resultados!$A$1:$ZZ$1, 0))</f>
        <v>0</v>
      </c>
      <c r="B329">
        <f>INDEX(resultados!$A$2:$ZZ$1395, 323, MATCH($B$2, resultados!$A$1:$ZZ$1, 0))</f>
        <v>0</v>
      </c>
      <c r="C329">
        <f>INDEX(resultados!$A$2:$ZZ$1395, 323, MATCH($B$3, resultados!$A$1:$ZZ$1, 0))</f>
        <v>0</v>
      </c>
    </row>
    <row r="330" spans="1:3">
      <c r="A330">
        <f>INDEX(resultados!$A$2:$ZZ$1395, 324, MATCH($B$1, resultados!$A$1:$ZZ$1, 0))</f>
        <v>0</v>
      </c>
      <c r="B330">
        <f>INDEX(resultados!$A$2:$ZZ$1395, 324, MATCH($B$2, resultados!$A$1:$ZZ$1, 0))</f>
        <v>0</v>
      </c>
      <c r="C330">
        <f>INDEX(resultados!$A$2:$ZZ$1395, 324, MATCH($B$3, resultados!$A$1:$ZZ$1, 0))</f>
        <v>0</v>
      </c>
    </row>
    <row r="331" spans="1:3">
      <c r="A331">
        <f>INDEX(resultados!$A$2:$ZZ$1395, 325, MATCH($B$1, resultados!$A$1:$ZZ$1, 0))</f>
        <v>0</v>
      </c>
      <c r="B331">
        <f>INDEX(resultados!$A$2:$ZZ$1395, 325, MATCH($B$2, resultados!$A$1:$ZZ$1, 0))</f>
        <v>0</v>
      </c>
      <c r="C331">
        <f>INDEX(resultados!$A$2:$ZZ$1395, 325, MATCH($B$3, resultados!$A$1:$ZZ$1, 0))</f>
        <v>0</v>
      </c>
    </row>
    <row r="332" spans="1:3">
      <c r="A332">
        <f>INDEX(resultados!$A$2:$ZZ$1395, 326, MATCH($B$1, resultados!$A$1:$ZZ$1, 0))</f>
        <v>0</v>
      </c>
      <c r="B332">
        <f>INDEX(resultados!$A$2:$ZZ$1395, 326, MATCH($B$2, resultados!$A$1:$ZZ$1, 0))</f>
        <v>0</v>
      </c>
      <c r="C332">
        <f>INDEX(resultados!$A$2:$ZZ$1395, 326, MATCH($B$3, resultados!$A$1:$ZZ$1, 0))</f>
        <v>0</v>
      </c>
    </row>
    <row r="333" spans="1:3">
      <c r="A333">
        <f>INDEX(resultados!$A$2:$ZZ$1395, 327, MATCH($B$1, resultados!$A$1:$ZZ$1, 0))</f>
        <v>0</v>
      </c>
      <c r="B333">
        <f>INDEX(resultados!$A$2:$ZZ$1395, 327, MATCH($B$2, resultados!$A$1:$ZZ$1, 0))</f>
        <v>0</v>
      </c>
      <c r="C333">
        <f>INDEX(resultados!$A$2:$ZZ$1395, 327, MATCH($B$3, resultados!$A$1:$ZZ$1, 0))</f>
        <v>0</v>
      </c>
    </row>
    <row r="334" spans="1:3">
      <c r="A334">
        <f>INDEX(resultados!$A$2:$ZZ$1395, 328, MATCH($B$1, resultados!$A$1:$ZZ$1, 0))</f>
        <v>0</v>
      </c>
      <c r="B334">
        <f>INDEX(resultados!$A$2:$ZZ$1395, 328, MATCH($B$2, resultados!$A$1:$ZZ$1, 0))</f>
        <v>0</v>
      </c>
      <c r="C334">
        <f>INDEX(resultados!$A$2:$ZZ$1395, 328, MATCH($B$3, resultados!$A$1:$ZZ$1, 0))</f>
        <v>0</v>
      </c>
    </row>
    <row r="335" spans="1:3">
      <c r="A335">
        <f>INDEX(resultados!$A$2:$ZZ$1395, 329, MATCH($B$1, resultados!$A$1:$ZZ$1, 0))</f>
        <v>0</v>
      </c>
      <c r="B335">
        <f>INDEX(resultados!$A$2:$ZZ$1395, 329, MATCH($B$2, resultados!$A$1:$ZZ$1, 0))</f>
        <v>0</v>
      </c>
      <c r="C335">
        <f>INDEX(resultados!$A$2:$ZZ$1395, 329, MATCH($B$3, resultados!$A$1:$ZZ$1, 0))</f>
        <v>0</v>
      </c>
    </row>
    <row r="336" spans="1:3">
      <c r="A336">
        <f>INDEX(resultados!$A$2:$ZZ$1395, 330, MATCH($B$1, resultados!$A$1:$ZZ$1, 0))</f>
        <v>0</v>
      </c>
      <c r="B336">
        <f>INDEX(resultados!$A$2:$ZZ$1395, 330, MATCH($B$2, resultados!$A$1:$ZZ$1, 0))</f>
        <v>0</v>
      </c>
      <c r="C336">
        <f>INDEX(resultados!$A$2:$ZZ$1395, 330, MATCH($B$3, resultados!$A$1:$ZZ$1, 0))</f>
        <v>0</v>
      </c>
    </row>
    <row r="337" spans="1:3">
      <c r="A337">
        <f>INDEX(resultados!$A$2:$ZZ$1395, 331, MATCH($B$1, resultados!$A$1:$ZZ$1, 0))</f>
        <v>0</v>
      </c>
      <c r="B337">
        <f>INDEX(resultados!$A$2:$ZZ$1395, 331, MATCH($B$2, resultados!$A$1:$ZZ$1, 0))</f>
        <v>0</v>
      </c>
      <c r="C337">
        <f>INDEX(resultados!$A$2:$ZZ$1395, 331, MATCH($B$3, resultados!$A$1:$ZZ$1, 0))</f>
        <v>0</v>
      </c>
    </row>
    <row r="338" spans="1:3">
      <c r="A338">
        <f>INDEX(resultados!$A$2:$ZZ$1395, 332, MATCH($B$1, resultados!$A$1:$ZZ$1, 0))</f>
        <v>0</v>
      </c>
      <c r="B338">
        <f>INDEX(resultados!$A$2:$ZZ$1395, 332, MATCH($B$2, resultados!$A$1:$ZZ$1, 0))</f>
        <v>0</v>
      </c>
      <c r="C338">
        <f>INDEX(resultados!$A$2:$ZZ$1395, 332, MATCH($B$3, resultados!$A$1:$ZZ$1, 0))</f>
        <v>0</v>
      </c>
    </row>
    <row r="339" spans="1:3">
      <c r="A339">
        <f>INDEX(resultados!$A$2:$ZZ$1395, 333, MATCH($B$1, resultados!$A$1:$ZZ$1, 0))</f>
        <v>0</v>
      </c>
      <c r="B339">
        <f>INDEX(resultados!$A$2:$ZZ$1395, 333, MATCH($B$2, resultados!$A$1:$ZZ$1, 0))</f>
        <v>0</v>
      </c>
      <c r="C339">
        <f>INDEX(resultados!$A$2:$ZZ$1395, 333, MATCH($B$3, resultados!$A$1:$ZZ$1, 0))</f>
        <v>0</v>
      </c>
    </row>
    <row r="340" spans="1:3">
      <c r="A340">
        <f>INDEX(resultados!$A$2:$ZZ$1395, 334, MATCH($B$1, resultados!$A$1:$ZZ$1, 0))</f>
        <v>0</v>
      </c>
      <c r="B340">
        <f>INDEX(resultados!$A$2:$ZZ$1395, 334, MATCH($B$2, resultados!$A$1:$ZZ$1, 0))</f>
        <v>0</v>
      </c>
      <c r="C340">
        <f>INDEX(resultados!$A$2:$ZZ$1395, 334, MATCH($B$3, resultados!$A$1:$ZZ$1, 0))</f>
        <v>0</v>
      </c>
    </row>
    <row r="341" spans="1:3">
      <c r="A341">
        <f>INDEX(resultados!$A$2:$ZZ$1395, 335, MATCH($B$1, resultados!$A$1:$ZZ$1, 0))</f>
        <v>0</v>
      </c>
      <c r="B341">
        <f>INDEX(resultados!$A$2:$ZZ$1395, 335, MATCH($B$2, resultados!$A$1:$ZZ$1, 0))</f>
        <v>0</v>
      </c>
      <c r="C341">
        <f>INDEX(resultados!$A$2:$ZZ$1395, 335, MATCH($B$3, resultados!$A$1:$ZZ$1, 0))</f>
        <v>0</v>
      </c>
    </row>
    <row r="342" spans="1:3">
      <c r="A342">
        <f>INDEX(resultados!$A$2:$ZZ$1395, 336, MATCH($B$1, resultados!$A$1:$ZZ$1, 0))</f>
        <v>0</v>
      </c>
      <c r="B342">
        <f>INDEX(resultados!$A$2:$ZZ$1395, 336, MATCH($B$2, resultados!$A$1:$ZZ$1, 0))</f>
        <v>0</v>
      </c>
      <c r="C342">
        <f>INDEX(resultados!$A$2:$ZZ$1395, 336, MATCH($B$3, resultados!$A$1:$ZZ$1, 0))</f>
        <v>0</v>
      </c>
    </row>
    <row r="343" spans="1:3">
      <c r="A343">
        <f>INDEX(resultados!$A$2:$ZZ$1395, 337, MATCH($B$1, resultados!$A$1:$ZZ$1, 0))</f>
        <v>0</v>
      </c>
      <c r="B343">
        <f>INDEX(resultados!$A$2:$ZZ$1395, 337, MATCH($B$2, resultados!$A$1:$ZZ$1, 0))</f>
        <v>0</v>
      </c>
      <c r="C343">
        <f>INDEX(resultados!$A$2:$ZZ$1395, 337, MATCH($B$3, resultados!$A$1:$ZZ$1, 0))</f>
        <v>0</v>
      </c>
    </row>
    <row r="344" spans="1:3">
      <c r="A344">
        <f>INDEX(resultados!$A$2:$ZZ$1395, 338, MATCH($B$1, resultados!$A$1:$ZZ$1, 0))</f>
        <v>0</v>
      </c>
      <c r="B344">
        <f>INDEX(resultados!$A$2:$ZZ$1395, 338, MATCH($B$2, resultados!$A$1:$ZZ$1, 0))</f>
        <v>0</v>
      </c>
      <c r="C344">
        <f>INDEX(resultados!$A$2:$ZZ$1395, 338, MATCH($B$3, resultados!$A$1:$ZZ$1, 0))</f>
        <v>0</v>
      </c>
    </row>
    <row r="345" spans="1:3">
      <c r="A345">
        <f>INDEX(resultados!$A$2:$ZZ$1395, 339, MATCH($B$1, resultados!$A$1:$ZZ$1, 0))</f>
        <v>0</v>
      </c>
      <c r="B345">
        <f>INDEX(resultados!$A$2:$ZZ$1395, 339, MATCH($B$2, resultados!$A$1:$ZZ$1, 0))</f>
        <v>0</v>
      </c>
      <c r="C345">
        <f>INDEX(resultados!$A$2:$ZZ$1395, 339, MATCH($B$3, resultados!$A$1:$ZZ$1, 0))</f>
        <v>0</v>
      </c>
    </row>
    <row r="346" spans="1:3">
      <c r="A346">
        <f>INDEX(resultados!$A$2:$ZZ$1395, 340, MATCH($B$1, resultados!$A$1:$ZZ$1, 0))</f>
        <v>0</v>
      </c>
      <c r="B346">
        <f>INDEX(resultados!$A$2:$ZZ$1395, 340, MATCH($B$2, resultados!$A$1:$ZZ$1, 0))</f>
        <v>0</v>
      </c>
      <c r="C346">
        <f>INDEX(resultados!$A$2:$ZZ$1395, 340, MATCH($B$3, resultados!$A$1:$ZZ$1, 0))</f>
        <v>0</v>
      </c>
    </row>
    <row r="347" spans="1:3">
      <c r="A347">
        <f>INDEX(resultados!$A$2:$ZZ$1395, 341, MATCH($B$1, resultados!$A$1:$ZZ$1, 0))</f>
        <v>0</v>
      </c>
      <c r="B347">
        <f>INDEX(resultados!$A$2:$ZZ$1395, 341, MATCH($B$2, resultados!$A$1:$ZZ$1, 0))</f>
        <v>0</v>
      </c>
      <c r="C347">
        <f>INDEX(resultados!$A$2:$ZZ$1395, 341, MATCH($B$3, resultados!$A$1:$ZZ$1, 0))</f>
        <v>0</v>
      </c>
    </row>
    <row r="348" spans="1:3">
      <c r="A348">
        <f>INDEX(resultados!$A$2:$ZZ$1395, 342, MATCH($B$1, resultados!$A$1:$ZZ$1, 0))</f>
        <v>0</v>
      </c>
      <c r="B348">
        <f>INDEX(resultados!$A$2:$ZZ$1395, 342, MATCH($B$2, resultados!$A$1:$ZZ$1, 0))</f>
        <v>0</v>
      </c>
      <c r="C348">
        <f>INDEX(resultados!$A$2:$ZZ$1395, 342, MATCH($B$3, resultados!$A$1:$ZZ$1, 0))</f>
        <v>0</v>
      </c>
    </row>
    <row r="349" spans="1:3">
      <c r="A349">
        <f>INDEX(resultados!$A$2:$ZZ$1395, 343, MATCH($B$1, resultados!$A$1:$ZZ$1, 0))</f>
        <v>0</v>
      </c>
      <c r="B349">
        <f>INDEX(resultados!$A$2:$ZZ$1395, 343, MATCH($B$2, resultados!$A$1:$ZZ$1, 0))</f>
        <v>0</v>
      </c>
      <c r="C349">
        <f>INDEX(resultados!$A$2:$ZZ$1395, 343, MATCH($B$3, resultados!$A$1:$ZZ$1, 0))</f>
        <v>0</v>
      </c>
    </row>
    <row r="350" spans="1:3">
      <c r="A350">
        <f>INDEX(resultados!$A$2:$ZZ$1395, 344, MATCH($B$1, resultados!$A$1:$ZZ$1, 0))</f>
        <v>0</v>
      </c>
      <c r="B350">
        <f>INDEX(resultados!$A$2:$ZZ$1395, 344, MATCH($B$2, resultados!$A$1:$ZZ$1, 0))</f>
        <v>0</v>
      </c>
      <c r="C350">
        <f>INDEX(resultados!$A$2:$ZZ$1395, 344, MATCH($B$3, resultados!$A$1:$ZZ$1, 0))</f>
        <v>0</v>
      </c>
    </row>
    <row r="351" spans="1:3">
      <c r="A351">
        <f>INDEX(resultados!$A$2:$ZZ$1395, 345, MATCH($B$1, resultados!$A$1:$ZZ$1, 0))</f>
        <v>0</v>
      </c>
      <c r="B351">
        <f>INDEX(resultados!$A$2:$ZZ$1395, 345, MATCH($B$2, resultados!$A$1:$ZZ$1, 0))</f>
        <v>0</v>
      </c>
      <c r="C351">
        <f>INDEX(resultados!$A$2:$ZZ$1395, 345, MATCH($B$3, resultados!$A$1:$ZZ$1, 0))</f>
        <v>0</v>
      </c>
    </row>
    <row r="352" spans="1:3">
      <c r="A352">
        <f>INDEX(resultados!$A$2:$ZZ$1395, 346, MATCH($B$1, resultados!$A$1:$ZZ$1, 0))</f>
        <v>0</v>
      </c>
      <c r="B352">
        <f>INDEX(resultados!$A$2:$ZZ$1395, 346, MATCH($B$2, resultados!$A$1:$ZZ$1, 0))</f>
        <v>0</v>
      </c>
      <c r="C352">
        <f>INDEX(resultados!$A$2:$ZZ$1395, 346, MATCH($B$3, resultados!$A$1:$ZZ$1, 0))</f>
        <v>0</v>
      </c>
    </row>
    <row r="353" spans="1:3">
      <c r="A353">
        <f>INDEX(resultados!$A$2:$ZZ$1395, 347, MATCH($B$1, resultados!$A$1:$ZZ$1, 0))</f>
        <v>0</v>
      </c>
      <c r="B353">
        <f>INDEX(resultados!$A$2:$ZZ$1395, 347, MATCH($B$2, resultados!$A$1:$ZZ$1, 0))</f>
        <v>0</v>
      </c>
      <c r="C353">
        <f>INDEX(resultados!$A$2:$ZZ$1395, 347, MATCH($B$3, resultados!$A$1:$ZZ$1, 0))</f>
        <v>0</v>
      </c>
    </row>
    <row r="354" spans="1:3">
      <c r="A354">
        <f>INDEX(resultados!$A$2:$ZZ$1395, 348, MATCH($B$1, resultados!$A$1:$ZZ$1, 0))</f>
        <v>0</v>
      </c>
      <c r="B354">
        <f>INDEX(resultados!$A$2:$ZZ$1395, 348, MATCH($B$2, resultados!$A$1:$ZZ$1, 0))</f>
        <v>0</v>
      </c>
      <c r="C354">
        <f>INDEX(resultados!$A$2:$ZZ$1395, 348, MATCH($B$3, resultados!$A$1:$ZZ$1, 0))</f>
        <v>0</v>
      </c>
    </row>
    <row r="355" spans="1:3">
      <c r="A355">
        <f>INDEX(resultados!$A$2:$ZZ$1395, 349, MATCH($B$1, resultados!$A$1:$ZZ$1, 0))</f>
        <v>0</v>
      </c>
      <c r="B355">
        <f>INDEX(resultados!$A$2:$ZZ$1395, 349, MATCH($B$2, resultados!$A$1:$ZZ$1, 0))</f>
        <v>0</v>
      </c>
      <c r="C355">
        <f>INDEX(resultados!$A$2:$ZZ$1395, 349, MATCH($B$3, resultados!$A$1:$ZZ$1, 0))</f>
        <v>0</v>
      </c>
    </row>
    <row r="356" spans="1:3">
      <c r="A356">
        <f>INDEX(resultados!$A$2:$ZZ$1395, 350, MATCH($B$1, resultados!$A$1:$ZZ$1, 0))</f>
        <v>0</v>
      </c>
      <c r="B356">
        <f>INDEX(resultados!$A$2:$ZZ$1395, 350, MATCH($B$2, resultados!$A$1:$ZZ$1, 0))</f>
        <v>0</v>
      </c>
      <c r="C356">
        <f>INDEX(resultados!$A$2:$ZZ$1395, 350, MATCH($B$3, resultados!$A$1:$ZZ$1, 0))</f>
        <v>0</v>
      </c>
    </row>
    <row r="357" spans="1:3">
      <c r="A357">
        <f>INDEX(resultados!$A$2:$ZZ$1395, 351, MATCH($B$1, resultados!$A$1:$ZZ$1, 0))</f>
        <v>0</v>
      </c>
      <c r="B357">
        <f>INDEX(resultados!$A$2:$ZZ$1395, 351, MATCH($B$2, resultados!$A$1:$ZZ$1, 0))</f>
        <v>0</v>
      </c>
      <c r="C357">
        <f>INDEX(resultados!$A$2:$ZZ$1395, 351, MATCH($B$3, resultados!$A$1:$ZZ$1, 0))</f>
        <v>0</v>
      </c>
    </row>
    <row r="358" spans="1:3">
      <c r="A358">
        <f>INDEX(resultados!$A$2:$ZZ$1395, 352, MATCH($B$1, resultados!$A$1:$ZZ$1, 0))</f>
        <v>0</v>
      </c>
      <c r="B358">
        <f>INDEX(resultados!$A$2:$ZZ$1395, 352, MATCH($B$2, resultados!$A$1:$ZZ$1, 0))</f>
        <v>0</v>
      </c>
      <c r="C358">
        <f>INDEX(resultados!$A$2:$ZZ$1395, 352, MATCH($B$3, resultados!$A$1:$ZZ$1, 0))</f>
        <v>0</v>
      </c>
    </row>
    <row r="359" spans="1:3">
      <c r="A359">
        <f>INDEX(resultados!$A$2:$ZZ$1395, 353, MATCH($B$1, resultados!$A$1:$ZZ$1, 0))</f>
        <v>0</v>
      </c>
      <c r="B359">
        <f>INDEX(resultados!$A$2:$ZZ$1395, 353, MATCH($B$2, resultados!$A$1:$ZZ$1, 0))</f>
        <v>0</v>
      </c>
      <c r="C359">
        <f>INDEX(resultados!$A$2:$ZZ$1395, 353, MATCH($B$3, resultados!$A$1:$ZZ$1, 0))</f>
        <v>0</v>
      </c>
    </row>
    <row r="360" spans="1:3">
      <c r="A360">
        <f>INDEX(resultados!$A$2:$ZZ$1395, 354, MATCH($B$1, resultados!$A$1:$ZZ$1, 0))</f>
        <v>0</v>
      </c>
      <c r="B360">
        <f>INDEX(resultados!$A$2:$ZZ$1395, 354, MATCH($B$2, resultados!$A$1:$ZZ$1, 0))</f>
        <v>0</v>
      </c>
      <c r="C360">
        <f>INDEX(resultados!$A$2:$ZZ$1395, 354, MATCH($B$3, resultados!$A$1:$ZZ$1, 0))</f>
        <v>0</v>
      </c>
    </row>
    <row r="361" spans="1:3">
      <c r="A361">
        <f>INDEX(resultados!$A$2:$ZZ$1395, 355, MATCH($B$1, resultados!$A$1:$ZZ$1, 0))</f>
        <v>0</v>
      </c>
      <c r="B361">
        <f>INDEX(resultados!$A$2:$ZZ$1395, 355, MATCH($B$2, resultados!$A$1:$ZZ$1, 0))</f>
        <v>0</v>
      </c>
      <c r="C361">
        <f>INDEX(resultados!$A$2:$ZZ$1395, 355, MATCH($B$3, resultados!$A$1:$ZZ$1, 0))</f>
        <v>0</v>
      </c>
    </row>
    <row r="362" spans="1:3">
      <c r="A362">
        <f>INDEX(resultados!$A$2:$ZZ$1395, 356, MATCH($B$1, resultados!$A$1:$ZZ$1, 0))</f>
        <v>0</v>
      </c>
      <c r="B362">
        <f>INDEX(resultados!$A$2:$ZZ$1395, 356, MATCH($B$2, resultados!$A$1:$ZZ$1, 0))</f>
        <v>0</v>
      </c>
      <c r="C362">
        <f>INDEX(resultados!$A$2:$ZZ$1395, 356, MATCH($B$3, resultados!$A$1:$ZZ$1, 0))</f>
        <v>0</v>
      </c>
    </row>
    <row r="363" spans="1:3">
      <c r="A363">
        <f>INDEX(resultados!$A$2:$ZZ$1395, 357, MATCH($B$1, resultados!$A$1:$ZZ$1, 0))</f>
        <v>0</v>
      </c>
      <c r="B363">
        <f>INDEX(resultados!$A$2:$ZZ$1395, 357, MATCH($B$2, resultados!$A$1:$ZZ$1, 0))</f>
        <v>0</v>
      </c>
      <c r="C363">
        <f>INDEX(resultados!$A$2:$ZZ$1395, 357, MATCH($B$3, resultados!$A$1:$ZZ$1, 0))</f>
        <v>0</v>
      </c>
    </row>
    <row r="364" spans="1:3">
      <c r="A364">
        <f>INDEX(resultados!$A$2:$ZZ$1395, 358, MATCH($B$1, resultados!$A$1:$ZZ$1, 0))</f>
        <v>0</v>
      </c>
      <c r="B364">
        <f>INDEX(resultados!$A$2:$ZZ$1395, 358, MATCH($B$2, resultados!$A$1:$ZZ$1, 0))</f>
        <v>0</v>
      </c>
      <c r="C364">
        <f>INDEX(resultados!$A$2:$ZZ$1395, 358, MATCH($B$3, resultados!$A$1:$ZZ$1, 0))</f>
        <v>0</v>
      </c>
    </row>
    <row r="365" spans="1:3">
      <c r="A365">
        <f>INDEX(resultados!$A$2:$ZZ$1395, 359, MATCH($B$1, resultados!$A$1:$ZZ$1, 0))</f>
        <v>0</v>
      </c>
      <c r="B365">
        <f>INDEX(resultados!$A$2:$ZZ$1395, 359, MATCH($B$2, resultados!$A$1:$ZZ$1, 0))</f>
        <v>0</v>
      </c>
      <c r="C365">
        <f>INDEX(resultados!$A$2:$ZZ$1395, 359, MATCH($B$3, resultados!$A$1:$ZZ$1, 0))</f>
        <v>0</v>
      </c>
    </row>
    <row r="366" spans="1:3">
      <c r="A366">
        <f>INDEX(resultados!$A$2:$ZZ$1395, 360, MATCH($B$1, resultados!$A$1:$ZZ$1, 0))</f>
        <v>0</v>
      </c>
      <c r="B366">
        <f>INDEX(resultados!$A$2:$ZZ$1395, 360, MATCH($B$2, resultados!$A$1:$ZZ$1, 0))</f>
        <v>0</v>
      </c>
      <c r="C366">
        <f>INDEX(resultados!$A$2:$ZZ$1395, 360, MATCH($B$3, resultados!$A$1:$ZZ$1, 0))</f>
        <v>0</v>
      </c>
    </row>
    <row r="367" spans="1:3">
      <c r="A367">
        <f>INDEX(resultados!$A$2:$ZZ$1395, 361, MATCH($B$1, resultados!$A$1:$ZZ$1, 0))</f>
        <v>0</v>
      </c>
      <c r="B367">
        <f>INDEX(resultados!$A$2:$ZZ$1395, 361, MATCH($B$2, resultados!$A$1:$ZZ$1, 0))</f>
        <v>0</v>
      </c>
      <c r="C367">
        <f>INDEX(resultados!$A$2:$ZZ$1395, 361, MATCH($B$3, resultados!$A$1:$ZZ$1, 0))</f>
        <v>0</v>
      </c>
    </row>
    <row r="368" spans="1:3">
      <c r="A368">
        <f>INDEX(resultados!$A$2:$ZZ$1395, 362, MATCH($B$1, resultados!$A$1:$ZZ$1, 0))</f>
        <v>0</v>
      </c>
      <c r="B368">
        <f>INDEX(resultados!$A$2:$ZZ$1395, 362, MATCH($B$2, resultados!$A$1:$ZZ$1, 0))</f>
        <v>0</v>
      </c>
      <c r="C368">
        <f>INDEX(resultados!$A$2:$ZZ$1395, 362, MATCH($B$3, resultados!$A$1:$ZZ$1, 0))</f>
        <v>0</v>
      </c>
    </row>
    <row r="369" spans="1:3">
      <c r="A369">
        <f>INDEX(resultados!$A$2:$ZZ$1395, 363, MATCH($B$1, resultados!$A$1:$ZZ$1, 0))</f>
        <v>0</v>
      </c>
      <c r="B369">
        <f>INDEX(resultados!$A$2:$ZZ$1395, 363, MATCH($B$2, resultados!$A$1:$ZZ$1, 0))</f>
        <v>0</v>
      </c>
      <c r="C369">
        <f>INDEX(resultados!$A$2:$ZZ$1395, 363, MATCH($B$3, resultados!$A$1:$ZZ$1, 0))</f>
        <v>0</v>
      </c>
    </row>
    <row r="370" spans="1:3">
      <c r="A370">
        <f>INDEX(resultados!$A$2:$ZZ$1395, 364, MATCH($B$1, resultados!$A$1:$ZZ$1, 0))</f>
        <v>0</v>
      </c>
      <c r="B370">
        <f>INDEX(resultados!$A$2:$ZZ$1395, 364, MATCH($B$2, resultados!$A$1:$ZZ$1, 0))</f>
        <v>0</v>
      </c>
      <c r="C370">
        <f>INDEX(resultados!$A$2:$ZZ$1395, 364, MATCH($B$3, resultados!$A$1:$ZZ$1, 0))</f>
        <v>0</v>
      </c>
    </row>
    <row r="371" spans="1:3">
      <c r="A371">
        <f>INDEX(resultados!$A$2:$ZZ$1395, 365, MATCH($B$1, resultados!$A$1:$ZZ$1, 0))</f>
        <v>0</v>
      </c>
      <c r="B371">
        <f>INDEX(resultados!$A$2:$ZZ$1395, 365, MATCH($B$2, resultados!$A$1:$ZZ$1, 0))</f>
        <v>0</v>
      </c>
      <c r="C371">
        <f>INDEX(resultados!$A$2:$ZZ$1395, 365, MATCH($B$3, resultados!$A$1:$ZZ$1, 0))</f>
        <v>0</v>
      </c>
    </row>
    <row r="372" spans="1:3">
      <c r="A372">
        <f>INDEX(resultados!$A$2:$ZZ$1395, 366, MATCH($B$1, resultados!$A$1:$ZZ$1, 0))</f>
        <v>0</v>
      </c>
      <c r="B372">
        <f>INDEX(resultados!$A$2:$ZZ$1395, 366, MATCH($B$2, resultados!$A$1:$ZZ$1, 0))</f>
        <v>0</v>
      </c>
      <c r="C372">
        <f>INDEX(resultados!$A$2:$ZZ$1395, 366, MATCH($B$3, resultados!$A$1:$ZZ$1, 0))</f>
        <v>0</v>
      </c>
    </row>
    <row r="373" spans="1:3">
      <c r="A373">
        <f>INDEX(resultados!$A$2:$ZZ$1395, 367, MATCH($B$1, resultados!$A$1:$ZZ$1, 0))</f>
        <v>0</v>
      </c>
      <c r="B373">
        <f>INDEX(resultados!$A$2:$ZZ$1395, 367, MATCH($B$2, resultados!$A$1:$ZZ$1, 0))</f>
        <v>0</v>
      </c>
      <c r="C373">
        <f>INDEX(resultados!$A$2:$ZZ$1395, 367, MATCH($B$3, resultados!$A$1:$ZZ$1, 0))</f>
        <v>0</v>
      </c>
    </row>
    <row r="374" spans="1:3">
      <c r="A374">
        <f>INDEX(resultados!$A$2:$ZZ$1395, 368, MATCH($B$1, resultados!$A$1:$ZZ$1, 0))</f>
        <v>0</v>
      </c>
      <c r="B374">
        <f>INDEX(resultados!$A$2:$ZZ$1395, 368, MATCH($B$2, resultados!$A$1:$ZZ$1, 0))</f>
        <v>0</v>
      </c>
      <c r="C374">
        <f>INDEX(resultados!$A$2:$ZZ$1395, 368, MATCH($B$3, resultados!$A$1:$ZZ$1, 0))</f>
        <v>0</v>
      </c>
    </row>
    <row r="375" spans="1:3">
      <c r="A375">
        <f>INDEX(resultados!$A$2:$ZZ$1395, 369, MATCH($B$1, resultados!$A$1:$ZZ$1, 0))</f>
        <v>0</v>
      </c>
      <c r="B375">
        <f>INDEX(resultados!$A$2:$ZZ$1395, 369, MATCH($B$2, resultados!$A$1:$ZZ$1, 0))</f>
        <v>0</v>
      </c>
      <c r="C375">
        <f>INDEX(resultados!$A$2:$ZZ$1395, 369, MATCH($B$3, resultados!$A$1:$ZZ$1, 0))</f>
        <v>0</v>
      </c>
    </row>
    <row r="376" spans="1:3">
      <c r="A376">
        <f>INDEX(resultados!$A$2:$ZZ$1395, 370, MATCH($B$1, resultados!$A$1:$ZZ$1, 0))</f>
        <v>0</v>
      </c>
      <c r="B376">
        <f>INDEX(resultados!$A$2:$ZZ$1395, 370, MATCH($B$2, resultados!$A$1:$ZZ$1, 0))</f>
        <v>0</v>
      </c>
      <c r="C376">
        <f>INDEX(resultados!$A$2:$ZZ$1395, 370, MATCH($B$3, resultados!$A$1:$ZZ$1, 0))</f>
        <v>0</v>
      </c>
    </row>
    <row r="377" spans="1:3">
      <c r="A377">
        <f>INDEX(resultados!$A$2:$ZZ$1395, 371, MATCH($B$1, resultados!$A$1:$ZZ$1, 0))</f>
        <v>0</v>
      </c>
      <c r="B377">
        <f>INDEX(resultados!$A$2:$ZZ$1395, 371, MATCH($B$2, resultados!$A$1:$ZZ$1, 0))</f>
        <v>0</v>
      </c>
      <c r="C377">
        <f>INDEX(resultados!$A$2:$ZZ$1395, 371, MATCH($B$3, resultados!$A$1:$ZZ$1, 0))</f>
        <v>0</v>
      </c>
    </row>
    <row r="378" spans="1:3">
      <c r="A378">
        <f>INDEX(resultados!$A$2:$ZZ$1395, 372, MATCH($B$1, resultados!$A$1:$ZZ$1, 0))</f>
        <v>0</v>
      </c>
      <c r="B378">
        <f>INDEX(resultados!$A$2:$ZZ$1395, 372, MATCH($B$2, resultados!$A$1:$ZZ$1, 0))</f>
        <v>0</v>
      </c>
      <c r="C378">
        <f>INDEX(resultados!$A$2:$ZZ$1395, 372, MATCH($B$3, resultados!$A$1:$ZZ$1, 0))</f>
        <v>0</v>
      </c>
    </row>
    <row r="379" spans="1:3">
      <c r="A379">
        <f>INDEX(resultados!$A$2:$ZZ$1395, 373, MATCH($B$1, resultados!$A$1:$ZZ$1, 0))</f>
        <v>0</v>
      </c>
      <c r="B379">
        <f>INDEX(resultados!$A$2:$ZZ$1395, 373, MATCH($B$2, resultados!$A$1:$ZZ$1, 0))</f>
        <v>0</v>
      </c>
      <c r="C379">
        <f>INDEX(resultados!$A$2:$ZZ$1395, 373, MATCH($B$3, resultados!$A$1:$ZZ$1, 0))</f>
        <v>0</v>
      </c>
    </row>
    <row r="380" spans="1:3">
      <c r="A380">
        <f>INDEX(resultados!$A$2:$ZZ$1395, 374, MATCH($B$1, resultados!$A$1:$ZZ$1, 0))</f>
        <v>0</v>
      </c>
      <c r="B380">
        <f>INDEX(resultados!$A$2:$ZZ$1395, 374, MATCH($B$2, resultados!$A$1:$ZZ$1, 0))</f>
        <v>0</v>
      </c>
      <c r="C380">
        <f>INDEX(resultados!$A$2:$ZZ$1395, 374, MATCH($B$3, resultados!$A$1:$ZZ$1, 0))</f>
        <v>0</v>
      </c>
    </row>
    <row r="381" spans="1:3">
      <c r="A381">
        <f>INDEX(resultados!$A$2:$ZZ$1395, 375, MATCH($B$1, resultados!$A$1:$ZZ$1, 0))</f>
        <v>0</v>
      </c>
      <c r="B381">
        <f>INDEX(resultados!$A$2:$ZZ$1395, 375, MATCH($B$2, resultados!$A$1:$ZZ$1, 0))</f>
        <v>0</v>
      </c>
      <c r="C381">
        <f>INDEX(resultados!$A$2:$ZZ$1395, 375, MATCH($B$3, resultados!$A$1:$ZZ$1, 0))</f>
        <v>0</v>
      </c>
    </row>
    <row r="382" spans="1:3">
      <c r="A382">
        <f>INDEX(resultados!$A$2:$ZZ$1395, 376, MATCH($B$1, resultados!$A$1:$ZZ$1, 0))</f>
        <v>0</v>
      </c>
      <c r="B382">
        <f>INDEX(resultados!$A$2:$ZZ$1395, 376, MATCH($B$2, resultados!$A$1:$ZZ$1, 0))</f>
        <v>0</v>
      </c>
      <c r="C382">
        <f>INDEX(resultados!$A$2:$ZZ$1395, 376, MATCH($B$3, resultados!$A$1:$ZZ$1, 0))</f>
        <v>0</v>
      </c>
    </row>
    <row r="383" spans="1:3">
      <c r="A383">
        <f>INDEX(resultados!$A$2:$ZZ$1395, 377, MATCH($B$1, resultados!$A$1:$ZZ$1, 0))</f>
        <v>0</v>
      </c>
      <c r="B383">
        <f>INDEX(resultados!$A$2:$ZZ$1395, 377, MATCH($B$2, resultados!$A$1:$ZZ$1, 0))</f>
        <v>0</v>
      </c>
      <c r="C383">
        <f>INDEX(resultados!$A$2:$ZZ$1395, 377, MATCH($B$3, resultados!$A$1:$ZZ$1, 0))</f>
        <v>0</v>
      </c>
    </row>
    <row r="384" spans="1:3">
      <c r="A384">
        <f>INDEX(resultados!$A$2:$ZZ$1395, 378, MATCH($B$1, resultados!$A$1:$ZZ$1, 0))</f>
        <v>0</v>
      </c>
      <c r="B384">
        <f>INDEX(resultados!$A$2:$ZZ$1395, 378, MATCH($B$2, resultados!$A$1:$ZZ$1, 0))</f>
        <v>0</v>
      </c>
      <c r="C384">
        <f>INDEX(resultados!$A$2:$ZZ$1395, 378, MATCH($B$3, resultados!$A$1:$ZZ$1, 0))</f>
        <v>0</v>
      </c>
    </row>
    <row r="385" spans="1:3">
      <c r="A385">
        <f>INDEX(resultados!$A$2:$ZZ$1395, 379, MATCH($B$1, resultados!$A$1:$ZZ$1, 0))</f>
        <v>0</v>
      </c>
      <c r="B385">
        <f>INDEX(resultados!$A$2:$ZZ$1395, 379, MATCH($B$2, resultados!$A$1:$ZZ$1, 0))</f>
        <v>0</v>
      </c>
      <c r="C385">
        <f>INDEX(resultados!$A$2:$ZZ$1395, 379, MATCH($B$3, resultados!$A$1:$ZZ$1, 0))</f>
        <v>0</v>
      </c>
    </row>
    <row r="386" spans="1:3">
      <c r="A386">
        <f>INDEX(resultados!$A$2:$ZZ$1395, 380, MATCH($B$1, resultados!$A$1:$ZZ$1, 0))</f>
        <v>0</v>
      </c>
      <c r="B386">
        <f>INDEX(resultados!$A$2:$ZZ$1395, 380, MATCH($B$2, resultados!$A$1:$ZZ$1, 0))</f>
        <v>0</v>
      </c>
      <c r="C386">
        <f>INDEX(resultados!$A$2:$ZZ$1395, 380, MATCH($B$3, resultados!$A$1:$ZZ$1, 0))</f>
        <v>0</v>
      </c>
    </row>
    <row r="387" spans="1:3">
      <c r="A387">
        <f>INDEX(resultados!$A$2:$ZZ$1395, 381, MATCH($B$1, resultados!$A$1:$ZZ$1, 0))</f>
        <v>0</v>
      </c>
      <c r="B387">
        <f>INDEX(resultados!$A$2:$ZZ$1395, 381, MATCH($B$2, resultados!$A$1:$ZZ$1, 0))</f>
        <v>0</v>
      </c>
      <c r="C387">
        <f>INDEX(resultados!$A$2:$ZZ$1395, 381, MATCH($B$3, resultados!$A$1:$ZZ$1, 0))</f>
        <v>0</v>
      </c>
    </row>
    <row r="388" spans="1:3">
      <c r="A388">
        <f>INDEX(resultados!$A$2:$ZZ$1395, 382, MATCH($B$1, resultados!$A$1:$ZZ$1, 0))</f>
        <v>0</v>
      </c>
      <c r="B388">
        <f>INDEX(resultados!$A$2:$ZZ$1395, 382, MATCH($B$2, resultados!$A$1:$ZZ$1, 0))</f>
        <v>0</v>
      </c>
      <c r="C388">
        <f>INDEX(resultados!$A$2:$ZZ$1395, 382, MATCH($B$3, resultados!$A$1:$ZZ$1, 0))</f>
        <v>0</v>
      </c>
    </row>
    <row r="389" spans="1:3">
      <c r="A389">
        <f>INDEX(resultados!$A$2:$ZZ$1395, 383, MATCH($B$1, resultados!$A$1:$ZZ$1, 0))</f>
        <v>0</v>
      </c>
      <c r="B389">
        <f>INDEX(resultados!$A$2:$ZZ$1395, 383, MATCH($B$2, resultados!$A$1:$ZZ$1, 0))</f>
        <v>0</v>
      </c>
      <c r="C389">
        <f>INDEX(resultados!$A$2:$ZZ$1395, 383, MATCH($B$3, resultados!$A$1:$ZZ$1, 0))</f>
        <v>0</v>
      </c>
    </row>
    <row r="390" spans="1:3">
      <c r="A390">
        <f>INDEX(resultados!$A$2:$ZZ$1395, 384, MATCH($B$1, resultados!$A$1:$ZZ$1, 0))</f>
        <v>0</v>
      </c>
      <c r="B390">
        <f>INDEX(resultados!$A$2:$ZZ$1395, 384, MATCH($B$2, resultados!$A$1:$ZZ$1, 0))</f>
        <v>0</v>
      </c>
      <c r="C390">
        <f>INDEX(resultados!$A$2:$ZZ$1395, 384, MATCH($B$3, resultados!$A$1:$ZZ$1, 0))</f>
        <v>0</v>
      </c>
    </row>
    <row r="391" spans="1:3">
      <c r="A391">
        <f>INDEX(resultados!$A$2:$ZZ$1395, 385, MATCH($B$1, resultados!$A$1:$ZZ$1, 0))</f>
        <v>0</v>
      </c>
      <c r="B391">
        <f>INDEX(resultados!$A$2:$ZZ$1395, 385, MATCH($B$2, resultados!$A$1:$ZZ$1, 0))</f>
        <v>0</v>
      </c>
      <c r="C391">
        <f>INDEX(resultados!$A$2:$ZZ$1395, 385, MATCH($B$3, resultados!$A$1:$ZZ$1, 0))</f>
        <v>0</v>
      </c>
    </row>
    <row r="392" spans="1:3">
      <c r="A392">
        <f>INDEX(resultados!$A$2:$ZZ$1395, 386, MATCH($B$1, resultados!$A$1:$ZZ$1, 0))</f>
        <v>0</v>
      </c>
      <c r="B392">
        <f>INDEX(resultados!$A$2:$ZZ$1395, 386, MATCH($B$2, resultados!$A$1:$ZZ$1, 0))</f>
        <v>0</v>
      </c>
      <c r="C392">
        <f>INDEX(resultados!$A$2:$ZZ$1395, 386, MATCH($B$3, resultados!$A$1:$ZZ$1, 0))</f>
        <v>0</v>
      </c>
    </row>
    <row r="393" spans="1:3">
      <c r="A393">
        <f>INDEX(resultados!$A$2:$ZZ$1395, 387, MATCH($B$1, resultados!$A$1:$ZZ$1, 0))</f>
        <v>0</v>
      </c>
      <c r="B393">
        <f>INDEX(resultados!$A$2:$ZZ$1395, 387, MATCH($B$2, resultados!$A$1:$ZZ$1, 0))</f>
        <v>0</v>
      </c>
      <c r="C393">
        <f>INDEX(resultados!$A$2:$ZZ$1395, 387, MATCH($B$3, resultados!$A$1:$ZZ$1, 0))</f>
        <v>0</v>
      </c>
    </row>
    <row r="394" spans="1:3">
      <c r="A394">
        <f>INDEX(resultados!$A$2:$ZZ$1395, 388, MATCH($B$1, resultados!$A$1:$ZZ$1, 0))</f>
        <v>0</v>
      </c>
      <c r="B394">
        <f>INDEX(resultados!$A$2:$ZZ$1395, 388, MATCH($B$2, resultados!$A$1:$ZZ$1, 0))</f>
        <v>0</v>
      </c>
      <c r="C394">
        <f>INDEX(resultados!$A$2:$ZZ$1395, 388, MATCH($B$3, resultados!$A$1:$ZZ$1, 0))</f>
        <v>0</v>
      </c>
    </row>
    <row r="395" spans="1:3">
      <c r="A395">
        <f>INDEX(resultados!$A$2:$ZZ$1395, 389, MATCH($B$1, resultados!$A$1:$ZZ$1, 0))</f>
        <v>0</v>
      </c>
      <c r="B395">
        <f>INDEX(resultados!$A$2:$ZZ$1395, 389, MATCH($B$2, resultados!$A$1:$ZZ$1, 0))</f>
        <v>0</v>
      </c>
      <c r="C395">
        <f>INDEX(resultados!$A$2:$ZZ$1395, 389, MATCH($B$3, resultados!$A$1:$ZZ$1, 0))</f>
        <v>0</v>
      </c>
    </row>
    <row r="396" spans="1:3">
      <c r="A396">
        <f>INDEX(resultados!$A$2:$ZZ$1395, 390, MATCH($B$1, resultados!$A$1:$ZZ$1, 0))</f>
        <v>0</v>
      </c>
      <c r="B396">
        <f>INDEX(resultados!$A$2:$ZZ$1395, 390, MATCH($B$2, resultados!$A$1:$ZZ$1, 0))</f>
        <v>0</v>
      </c>
      <c r="C396">
        <f>INDEX(resultados!$A$2:$ZZ$1395, 390, MATCH($B$3, resultados!$A$1:$ZZ$1, 0))</f>
        <v>0</v>
      </c>
    </row>
    <row r="397" spans="1:3">
      <c r="A397">
        <f>INDEX(resultados!$A$2:$ZZ$1395, 391, MATCH($B$1, resultados!$A$1:$ZZ$1, 0))</f>
        <v>0</v>
      </c>
      <c r="B397">
        <f>INDEX(resultados!$A$2:$ZZ$1395, 391, MATCH($B$2, resultados!$A$1:$ZZ$1, 0))</f>
        <v>0</v>
      </c>
      <c r="C397">
        <f>INDEX(resultados!$A$2:$ZZ$1395, 391, MATCH($B$3, resultados!$A$1:$ZZ$1, 0))</f>
        <v>0</v>
      </c>
    </row>
    <row r="398" spans="1:3">
      <c r="A398">
        <f>INDEX(resultados!$A$2:$ZZ$1395, 392, MATCH($B$1, resultados!$A$1:$ZZ$1, 0))</f>
        <v>0</v>
      </c>
      <c r="B398">
        <f>INDEX(resultados!$A$2:$ZZ$1395, 392, MATCH($B$2, resultados!$A$1:$ZZ$1, 0))</f>
        <v>0</v>
      </c>
      <c r="C398">
        <f>INDEX(resultados!$A$2:$ZZ$1395, 392, MATCH($B$3, resultados!$A$1:$ZZ$1, 0))</f>
        <v>0</v>
      </c>
    </row>
    <row r="399" spans="1:3">
      <c r="A399">
        <f>INDEX(resultados!$A$2:$ZZ$1395, 393, MATCH($B$1, resultados!$A$1:$ZZ$1, 0))</f>
        <v>0</v>
      </c>
      <c r="B399">
        <f>INDEX(resultados!$A$2:$ZZ$1395, 393, MATCH($B$2, resultados!$A$1:$ZZ$1, 0))</f>
        <v>0</v>
      </c>
      <c r="C399">
        <f>INDEX(resultados!$A$2:$ZZ$1395, 393, MATCH($B$3, resultados!$A$1:$ZZ$1, 0))</f>
        <v>0</v>
      </c>
    </row>
    <row r="400" spans="1:3">
      <c r="A400">
        <f>INDEX(resultados!$A$2:$ZZ$1395, 394, MATCH($B$1, resultados!$A$1:$ZZ$1, 0))</f>
        <v>0</v>
      </c>
      <c r="B400">
        <f>INDEX(resultados!$A$2:$ZZ$1395, 394, MATCH($B$2, resultados!$A$1:$ZZ$1, 0))</f>
        <v>0</v>
      </c>
      <c r="C400">
        <f>INDEX(resultados!$A$2:$ZZ$1395, 394, MATCH($B$3, resultados!$A$1:$ZZ$1, 0))</f>
        <v>0</v>
      </c>
    </row>
    <row r="401" spans="1:3">
      <c r="A401">
        <f>INDEX(resultados!$A$2:$ZZ$1395, 395, MATCH($B$1, resultados!$A$1:$ZZ$1, 0))</f>
        <v>0</v>
      </c>
      <c r="B401">
        <f>INDEX(resultados!$A$2:$ZZ$1395, 395, MATCH($B$2, resultados!$A$1:$ZZ$1, 0))</f>
        <v>0</v>
      </c>
      <c r="C401">
        <f>INDEX(resultados!$A$2:$ZZ$1395, 395, MATCH($B$3, resultados!$A$1:$ZZ$1, 0))</f>
        <v>0</v>
      </c>
    </row>
    <row r="402" spans="1:3">
      <c r="A402">
        <f>INDEX(resultados!$A$2:$ZZ$1395, 396, MATCH($B$1, resultados!$A$1:$ZZ$1, 0))</f>
        <v>0</v>
      </c>
      <c r="B402">
        <f>INDEX(resultados!$A$2:$ZZ$1395, 396, MATCH($B$2, resultados!$A$1:$ZZ$1, 0))</f>
        <v>0</v>
      </c>
      <c r="C402">
        <f>INDEX(resultados!$A$2:$ZZ$1395, 396, MATCH($B$3, resultados!$A$1:$ZZ$1, 0))</f>
        <v>0</v>
      </c>
    </row>
    <row r="403" spans="1:3">
      <c r="A403">
        <f>INDEX(resultados!$A$2:$ZZ$1395, 397, MATCH($B$1, resultados!$A$1:$ZZ$1, 0))</f>
        <v>0</v>
      </c>
      <c r="B403">
        <f>INDEX(resultados!$A$2:$ZZ$1395, 397, MATCH($B$2, resultados!$A$1:$ZZ$1, 0))</f>
        <v>0</v>
      </c>
      <c r="C403">
        <f>INDEX(resultados!$A$2:$ZZ$1395, 397, MATCH($B$3, resultados!$A$1:$ZZ$1, 0))</f>
        <v>0</v>
      </c>
    </row>
    <row r="404" spans="1:3">
      <c r="A404">
        <f>INDEX(resultados!$A$2:$ZZ$1395, 398, MATCH($B$1, resultados!$A$1:$ZZ$1, 0))</f>
        <v>0</v>
      </c>
      <c r="B404">
        <f>INDEX(resultados!$A$2:$ZZ$1395, 398, MATCH($B$2, resultados!$A$1:$ZZ$1, 0))</f>
        <v>0</v>
      </c>
      <c r="C404">
        <f>INDEX(resultados!$A$2:$ZZ$1395, 398, MATCH($B$3, resultados!$A$1:$ZZ$1, 0))</f>
        <v>0</v>
      </c>
    </row>
    <row r="405" spans="1:3">
      <c r="A405">
        <f>INDEX(resultados!$A$2:$ZZ$1395, 399, MATCH($B$1, resultados!$A$1:$ZZ$1, 0))</f>
        <v>0</v>
      </c>
      <c r="B405">
        <f>INDEX(resultados!$A$2:$ZZ$1395, 399, MATCH($B$2, resultados!$A$1:$ZZ$1, 0))</f>
        <v>0</v>
      </c>
      <c r="C405">
        <f>INDEX(resultados!$A$2:$ZZ$1395, 399, MATCH($B$3, resultados!$A$1:$ZZ$1, 0))</f>
        <v>0</v>
      </c>
    </row>
    <row r="406" spans="1:3">
      <c r="A406">
        <f>INDEX(resultados!$A$2:$ZZ$1395, 400, MATCH($B$1, resultados!$A$1:$ZZ$1, 0))</f>
        <v>0</v>
      </c>
      <c r="B406">
        <f>INDEX(resultados!$A$2:$ZZ$1395, 400, MATCH($B$2, resultados!$A$1:$ZZ$1, 0))</f>
        <v>0</v>
      </c>
      <c r="C406">
        <f>INDEX(resultados!$A$2:$ZZ$1395, 400, MATCH($B$3, resultados!$A$1:$ZZ$1, 0))</f>
        <v>0</v>
      </c>
    </row>
    <row r="407" spans="1:3">
      <c r="A407">
        <f>INDEX(resultados!$A$2:$ZZ$1395, 401, MATCH($B$1, resultados!$A$1:$ZZ$1, 0))</f>
        <v>0</v>
      </c>
      <c r="B407">
        <f>INDEX(resultados!$A$2:$ZZ$1395, 401, MATCH($B$2, resultados!$A$1:$ZZ$1, 0))</f>
        <v>0</v>
      </c>
      <c r="C407">
        <f>INDEX(resultados!$A$2:$ZZ$1395, 401, MATCH($B$3, resultados!$A$1:$ZZ$1, 0))</f>
        <v>0</v>
      </c>
    </row>
    <row r="408" spans="1:3">
      <c r="A408">
        <f>INDEX(resultados!$A$2:$ZZ$1395, 402, MATCH($B$1, resultados!$A$1:$ZZ$1, 0))</f>
        <v>0</v>
      </c>
      <c r="B408">
        <f>INDEX(resultados!$A$2:$ZZ$1395, 402, MATCH($B$2, resultados!$A$1:$ZZ$1, 0))</f>
        <v>0</v>
      </c>
      <c r="C408">
        <f>INDEX(resultados!$A$2:$ZZ$1395, 402, MATCH($B$3, resultados!$A$1:$ZZ$1, 0))</f>
        <v>0</v>
      </c>
    </row>
    <row r="409" spans="1:3">
      <c r="A409">
        <f>INDEX(resultados!$A$2:$ZZ$1395, 403, MATCH($B$1, resultados!$A$1:$ZZ$1, 0))</f>
        <v>0</v>
      </c>
      <c r="B409">
        <f>INDEX(resultados!$A$2:$ZZ$1395, 403, MATCH($B$2, resultados!$A$1:$ZZ$1, 0))</f>
        <v>0</v>
      </c>
      <c r="C409">
        <f>INDEX(resultados!$A$2:$ZZ$1395, 403, MATCH($B$3, resultados!$A$1:$ZZ$1, 0))</f>
        <v>0</v>
      </c>
    </row>
    <row r="410" spans="1:3">
      <c r="A410">
        <f>INDEX(resultados!$A$2:$ZZ$1395, 404, MATCH($B$1, resultados!$A$1:$ZZ$1, 0))</f>
        <v>0</v>
      </c>
      <c r="B410">
        <f>INDEX(resultados!$A$2:$ZZ$1395, 404, MATCH($B$2, resultados!$A$1:$ZZ$1, 0))</f>
        <v>0</v>
      </c>
      <c r="C410">
        <f>INDEX(resultados!$A$2:$ZZ$1395, 404, MATCH($B$3, resultados!$A$1:$ZZ$1, 0))</f>
        <v>0</v>
      </c>
    </row>
    <row r="411" spans="1:3">
      <c r="A411">
        <f>INDEX(resultados!$A$2:$ZZ$1395, 405, MATCH($B$1, resultados!$A$1:$ZZ$1, 0))</f>
        <v>0</v>
      </c>
      <c r="B411">
        <f>INDEX(resultados!$A$2:$ZZ$1395, 405, MATCH($B$2, resultados!$A$1:$ZZ$1, 0))</f>
        <v>0</v>
      </c>
      <c r="C411">
        <f>INDEX(resultados!$A$2:$ZZ$1395, 405, MATCH($B$3, resultados!$A$1:$ZZ$1, 0))</f>
        <v>0</v>
      </c>
    </row>
    <row r="412" spans="1:3">
      <c r="A412">
        <f>INDEX(resultados!$A$2:$ZZ$1395, 406, MATCH($B$1, resultados!$A$1:$ZZ$1, 0))</f>
        <v>0</v>
      </c>
      <c r="B412">
        <f>INDEX(resultados!$A$2:$ZZ$1395, 406, MATCH($B$2, resultados!$A$1:$ZZ$1, 0))</f>
        <v>0</v>
      </c>
      <c r="C412">
        <f>INDEX(resultados!$A$2:$ZZ$1395, 406, MATCH($B$3, resultados!$A$1:$ZZ$1, 0))</f>
        <v>0</v>
      </c>
    </row>
    <row r="413" spans="1:3">
      <c r="A413">
        <f>INDEX(resultados!$A$2:$ZZ$1395, 407, MATCH($B$1, resultados!$A$1:$ZZ$1, 0))</f>
        <v>0</v>
      </c>
      <c r="B413">
        <f>INDEX(resultados!$A$2:$ZZ$1395, 407, MATCH($B$2, resultados!$A$1:$ZZ$1, 0))</f>
        <v>0</v>
      </c>
      <c r="C413">
        <f>INDEX(resultados!$A$2:$ZZ$1395, 407, MATCH($B$3, resultados!$A$1:$ZZ$1, 0))</f>
        <v>0</v>
      </c>
    </row>
    <row r="414" spans="1:3">
      <c r="A414">
        <f>INDEX(resultados!$A$2:$ZZ$1395, 408, MATCH($B$1, resultados!$A$1:$ZZ$1, 0))</f>
        <v>0</v>
      </c>
      <c r="B414">
        <f>INDEX(resultados!$A$2:$ZZ$1395, 408, MATCH($B$2, resultados!$A$1:$ZZ$1, 0))</f>
        <v>0</v>
      </c>
      <c r="C414">
        <f>INDEX(resultados!$A$2:$ZZ$1395, 408, MATCH($B$3, resultados!$A$1:$ZZ$1, 0))</f>
        <v>0</v>
      </c>
    </row>
    <row r="415" spans="1:3">
      <c r="A415">
        <f>INDEX(resultados!$A$2:$ZZ$1395, 409, MATCH($B$1, resultados!$A$1:$ZZ$1, 0))</f>
        <v>0</v>
      </c>
      <c r="B415">
        <f>INDEX(resultados!$A$2:$ZZ$1395, 409, MATCH($B$2, resultados!$A$1:$ZZ$1, 0))</f>
        <v>0</v>
      </c>
      <c r="C415">
        <f>INDEX(resultados!$A$2:$ZZ$1395, 409, MATCH($B$3, resultados!$A$1:$ZZ$1, 0))</f>
        <v>0</v>
      </c>
    </row>
    <row r="416" spans="1:3">
      <c r="A416">
        <f>INDEX(resultados!$A$2:$ZZ$1395, 410, MATCH($B$1, resultados!$A$1:$ZZ$1, 0))</f>
        <v>0</v>
      </c>
      <c r="B416">
        <f>INDEX(resultados!$A$2:$ZZ$1395, 410, MATCH($B$2, resultados!$A$1:$ZZ$1, 0))</f>
        <v>0</v>
      </c>
      <c r="C416">
        <f>INDEX(resultados!$A$2:$ZZ$1395, 410, MATCH($B$3, resultados!$A$1:$ZZ$1, 0))</f>
        <v>0</v>
      </c>
    </row>
    <row r="417" spans="1:3">
      <c r="A417">
        <f>INDEX(resultados!$A$2:$ZZ$1395, 411, MATCH($B$1, resultados!$A$1:$ZZ$1, 0))</f>
        <v>0</v>
      </c>
      <c r="B417">
        <f>INDEX(resultados!$A$2:$ZZ$1395, 411, MATCH($B$2, resultados!$A$1:$ZZ$1, 0))</f>
        <v>0</v>
      </c>
      <c r="C417">
        <f>INDEX(resultados!$A$2:$ZZ$1395, 411, MATCH($B$3, resultados!$A$1:$ZZ$1, 0))</f>
        <v>0</v>
      </c>
    </row>
    <row r="418" spans="1:3">
      <c r="A418">
        <f>INDEX(resultados!$A$2:$ZZ$1395, 412, MATCH($B$1, resultados!$A$1:$ZZ$1, 0))</f>
        <v>0</v>
      </c>
      <c r="B418">
        <f>INDEX(resultados!$A$2:$ZZ$1395, 412, MATCH($B$2, resultados!$A$1:$ZZ$1, 0))</f>
        <v>0</v>
      </c>
      <c r="C418">
        <f>INDEX(resultados!$A$2:$ZZ$1395, 412, MATCH($B$3, resultados!$A$1:$ZZ$1, 0))</f>
        <v>0</v>
      </c>
    </row>
    <row r="419" spans="1:3">
      <c r="A419">
        <f>INDEX(resultados!$A$2:$ZZ$1395, 413, MATCH($B$1, resultados!$A$1:$ZZ$1, 0))</f>
        <v>0</v>
      </c>
      <c r="B419">
        <f>INDEX(resultados!$A$2:$ZZ$1395, 413, MATCH($B$2, resultados!$A$1:$ZZ$1, 0))</f>
        <v>0</v>
      </c>
      <c r="C419">
        <f>INDEX(resultados!$A$2:$ZZ$1395, 413, MATCH($B$3, resultados!$A$1:$ZZ$1, 0))</f>
        <v>0</v>
      </c>
    </row>
    <row r="420" spans="1:3">
      <c r="A420">
        <f>INDEX(resultados!$A$2:$ZZ$1395, 414, MATCH($B$1, resultados!$A$1:$ZZ$1, 0))</f>
        <v>0</v>
      </c>
      <c r="B420">
        <f>INDEX(resultados!$A$2:$ZZ$1395, 414, MATCH($B$2, resultados!$A$1:$ZZ$1, 0))</f>
        <v>0</v>
      </c>
      <c r="C420">
        <f>INDEX(resultados!$A$2:$ZZ$1395, 414, MATCH($B$3, resultados!$A$1:$ZZ$1, 0))</f>
        <v>0</v>
      </c>
    </row>
    <row r="421" spans="1:3">
      <c r="A421">
        <f>INDEX(resultados!$A$2:$ZZ$1395, 415, MATCH($B$1, resultados!$A$1:$ZZ$1, 0))</f>
        <v>0</v>
      </c>
      <c r="B421">
        <f>INDEX(resultados!$A$2:$ZZ$1395, 415, MATCH($B$2, resultados!$A$1:$ZZ$1, 0))</f>
        <v>0</v>
      </c>
      <c r="C421">
        <f>INDEX(resultados!$A$2:$ZZ$1395, 415, MATCH($B$3, resultados!$A$1:$ZZ$1, 0))</f>
        <v>0</v>
      </c>
    </row>
    <row r="422" spans="1:3">
      <c r="A422">
        <f>INDEX(resultados!$A$2:$ZZ$1395, 416, MATCH($B$1, resultados!$A$1:$ZZ$1, 0))</f>
        <v>0</v>
      </c>
      <c r="B422">
        <f>INDEX(resultados!$A$2:$ZZ$1395, 416, MATCH($B$2, resultados!$A$1:$ZZ$1, 0))</f>
        <v>0</v>
      </c>
      <c r="C422">
        <f>INDEX(resultados!$A$2:$ZZ$1395, 416, MATCH($B$3, resultados!$A$1:$ZZ$1, 0))</f>
        <v>0</v>
      </c>
    </row>
    <row r="423" spans="1:3">
      <c r="A423">
        <f>INDEX(resultados!$A$2:$ZZ$1395, 417, MATCH($B$1, resultados!$A$1:$ZZ$1, 0))</f>
        <v>0</v>
      </c>
      <c r="B423">
        <f>INDEX(resultados!$A$2:$ZZ$1395, 417, MATCH($B$2, resultados!$A$1:$ZZ$1, 0))</f>
        <v>0</v>
      </c>
      <c r="C423">
        <f>INDEX(resultados!$A$2:$ZZ$1395, 417, MATCH($B$3, resultados!$A$1:$ZZ$1, 0))</f>
        <v>0</v>
      </c>
    </row>
    <row r="424" spans="1:3">
      <c r="A424">
        <f>INDEX(resultados!$A$2:$ZZ$1395, 418, MATCH($B$1, resultados!$A$1:$ZZ$1, 0))</f>
        <v>0</v>
      </c>
      <c r="B424">
        <f>INDEX(resultados!$A$2:$ZZ$1395, 418, MATCH($B$2, resultados!$A$1:$ZZ$1, 0))</f>
        <v>0</v>
      </c>
      <c r="C424">
        <f>INDEX(resultados!$A$2:$ZZ$1395, 418, MATCH($B$3, resultados!$A$1:$ZZ$1, 0))</f>
        <v>0</v>
      </c>
    </row>
    <row r="425" spans="1:3">
      <c r="A425">
        <f>INDEX(resultados!$A$2:$ZZ$1395, 419, MATCH($B$1, resultados!$A$1:$ZZ$1, 0))</f>
        <v>0</v>
      </c>
      <c r="B425">
        <f>INDEX(resultados!$A$2:$ZZ$1395, 419, MATCH($B$2, resultados!$A$1:$ZZ$1, 0))</f>
        <v>0</v>
      </c>
      <c r="C425">
        <f>INDEX(resultados!$A$2:$ZZ$1395, 419, MATCH($B$3, resultados!$A$1:$ZZ$1, 0))</f>
        <v>0</v>
      </c>
    </row>
    <row r="426" spans="1:3">
      <c r="A426">
        <f>INDEX(resultados!$A$2:$ZZ$1395, 420, MATCH($B$1, resultados!$A$1:$ZZ$1, 0))</f>
        <v>0</v>
      </c>
      <c r="B426">
        <f>INDEX(resultados!$A$2:$ZZ$1395, 420, MATCH($B$2, resultados!$A$1:$ZZ$1, 0))</f>
        <v>0</v>
      </c>
      <c r="C426">
        <f>INDEX(resultados!$A$2:$ZZ$1395, 420, MATCH($B$3, resultados!$A$1:$ZZ$1, 0))</f>
        <v>0</v>
      </c>
    </row>
    <row r="427" spans="1:3">
      <c r="A427">
        <f>INDEX(resultados!$A$2:$ZZ$1395, 421, MATCH($B$1, resultados!$A$1:$ZZ$1, 0))</f>
        <v>0</v>
      </c>
      <c r="B427">
        <f>INDEX(resultados!$A$2:$ZZ$1395, 421, MATCH($B$2, resultados!$A$1:$ZZ$1, 0))</f>
        <v>0</v>
      </c>
      <c r="C427">
        <f>INDEX(resultados!$A$2:$ZZ$1395, 421, MATCH($B$3, resultados!$A$1:$ZZ$1, 0))</f>
        <v>0</v>
      </c>
    </row>
    <row r="428" spans="1:3">
      <c r="A428">
        <f>INDEX(resultados!$A$2:$ZZ$1395, 422, MATCH($B$1, resultados!$A$1:$ZZ$1, 0))</f>
        <v>0</v>
      </c>
      <c r="B428">
        <f>INDEX(resultados!$A$2:$ZZ$1395, 422, MATCH($B$2, resultados!$A$1:$ZZ$1, 0))</f>
        <v>0</v>
      </c>
      <c r="C428">
        <f>INDEX(resultados!$A$2:$ZZ$1395, 422, MATCH($B$3, resultados!$A$1:$ZZ$1, 0))</f>
        <v>0</v>
      </c>
    </row>
    <row r="429" spans="1:3">
      <c r="A429">
        <f>INDEX(resultados!$A$2:$ZZ$1395, 423, MATCH($B$1, resultados!$A$1:$ZZ$1, 0))</f>
        <v>0</v>
      </c>
      <c r="B429">
        <f>INDEX(resultados!$A$2:$ZZ$1395, 423, MATCH($B$2, resultados!$A$1:$ZZ$1, 0))</f>
        <v>0</v>
      </c>
      <c r="C429">
        <f>INDEX(resultados!$A$2:$ZZ$1395, 423, MATCH($B$3, resultados!$A$1:$ZZ$1, 0))</f>
        <v>0</v>
      </c>
    </row>
    <row r="430" spans="1:3">
      <c r="A430">
        <f>INDEX(resultados!$A$2:$ZZ$1395, 424, MATCH($B$1, resultados!$A$1:$ZZ$1, 0))</f>
        <v>0</v>
      </c>
      <c r="B430">
        <f>INDEX(resultados!$A$2:$ZZ$1395, 424, MATCH($B$2, resultados!$A$1:$ZZ$1, 0))</f>
        <v>0</v>
      </c>
      <c r="C430">
        <f>INDEX(resultados!$A$2:$ZZ$1395, 424, MATCH($B$3, resultados!$A$1:$ZZ$1, 0))</f>
        <v>0</v>
      </c>
    </row>
    <row r="431" spans="1:3">
      <c r="A431">
        <f>INDEX(resultados!$A$2:$ZZ$1395, 425, MATCH($B$1, resultados!$A$1:$ZZ$1, 0))</f>
        <v>0</v>
      </c>
      <c r="B431">
        <f>INDEX(resultados!$A$2:$ZZ$1395, 425, MATCH($B$2, resultados!$A$1:$ZZ$1, 0))</f>
        <v>0</v>
      </c>
      <c r="C431">
        <f>INDEX(resultados!$A$2:$ZZ$1395, 425, MATCH($B$3, resultados!$A$1:$ZZ$1, 0))</f>
        <v>0</v>
      </c>
    </row>
    <row r="432" spans="1:3">
      <c r="A432">
        <f>INDEX(resultados!$A$2:$ZZ$1395, 426, MATCH($B$1, resultados!$A$1:$ZZ$1, 0))</f>
        <v>0</v>
      </c>
      <c r="B432">
        <f>INDEX(resultados!$A$2:$ZZ$1395, 426, MATCH($B$2, resultados!$A$1:$ZZ$1, 0))</f>
        <v>0</v>
      </c>
      <c r="C432">
        <f>INDEX(resultados!$A$2:$ZZ$1395, 426, MATCH($B$3, resultados!$A$1:$ZZ$1, 0))</f>
        <v>0</v>
      </c>
    </row>
    <row r="433" spans="1:3">
      <c r="A433">
        <f>INDEX(resultados!$A$2:$ZZ$1395, 427, MATCH($B$1, resultados!$A$1:$ZZ$1, 0))</f>
        <v>0</v>
      </c>
      <c r="B433">
        <f>INDEX(resultados!$A$2:$ZZ$1395, 427, MATCH($B$2, resultados!$A$1:$ZZ$1, 0))</f>
        <v>0</v>
      </c>
      <c r="C433">
        <f>INDEX(resultados!$A$2:$ZZ$1395, 427, MATCH($B$3, resultados!$A$1:$ZZ$1, 0))</f>
        <v>0</v>
      </c>
    </row>
    <row r="434" spans="1:3">
      <c r="A434">
        <f>INDEX(resultados!$A$2:$ZZ$1395, 428, MATCH($B$1, resultados!$A$1:$ZZ$1, 0))</f>
        <v>0</v>
      </c>
      <c r="B434">
        <f>INDEX(resultados!$A$2:$ZZ$1395, 428, MATCH($B$2, resultados!$A$1:$ZZ$1, 0))</f>
        <v>0</v>
      </c>
      <c r="C434">
        <f>INDEX(resultados!$A$2:$ZZ$1395, 428, MATCH($B$3, resultados!$A$1:$ZZ$1, 0))</f>
        <v>0</v>
      </c>
    </row>
    <row r="435" spans="1:3">
      <c r="A435">
        <f>INDEX(resultados!$A$2:$ZZ$1395, 429, MATCH($B$1, resultados!$A$1:$ZZ$1, 0))</f>
        <v>0</v>
      </c>
      <c r="B435">
        <f>INDEX(resultados!$A$2:$ZZ$1395, 429, MATCH($B$2, resultados!$A$1:$ZZ$1, 0))</f>
        <v>0</v>
      </c>
      <c r="C435">
        <f>INDEX(resultados!$A$2:$ZZ$1395, 429, MATCH($B$3, resultados!$A$1:$ZZ$1, 0))</f>
        <v>0</v>
      </c>
    </row>
    <row r="436" spans="1:3">
      <c r="A436">
        <f>INDEX(resultados!$A$2:$ZZ$1395, 430, MATCH($B$1, resultados!$A$1:$ZZ$1, 0))</f>
        <v>0</v>
      </c>
      <c r="B436">
        <f>INDEX(resultados!$A$2:$ZZ$1395, 430, MATCH($B$2, resultados!$A$1:$ZZ$1, 0))</f>
        <v>0</v>
      </c>
      <c r="C436">
        <f>INDEX(resultados!$A$2:$ZZ$1395, 430, MATCH($B$3, resultados!$A$1:$ZZ$1, 0))</f>
        <v>0</v>
      </c>
    </row>
    <row r="437" spans="1:3">
      <c r="A437">
        <f>INDEX(resultados!$A$2:$ZZ$1395, 431, MATCH($B$1, resultados!$A$1:$ZZ$1, 0))</f>
        <v>0</v>
      </c>
      <c r="B437">
        <f>INDEX(resultados!$A$2:$ZZ$1395, 431, MATCH($B$2, resultados!$A$1:$ZZ$1, 0))</f>
        <v>0</v>
      </c>
      <c r="C437">
        <f>INDEX(resultados!$A$2:$ZZ$1395, 431, MATCH($B$3, resultados!$A$1:$ZZ$1, 0))</f>
        <v>0</v>
      </c>
    </row>
    <row r="438" spans="1:3">
      <c r="A438">
        <f>INDEX(resultados!$A$2:$ZZ$1395, 432, MATCH($B$1, resultados!$A$1:$ZZ$1, 0))</f>
        <v>0</v>
      </c>
      <c r="B438">
        <f>INDEX(resultados!$A$2:$ZZ$1395, 432, MATCH($B$2, resultados!$A$1:$ZZ$1, 0))</f>
        <v>0</v>
      </c>
      <c r="C438">
        <f>INDEX(resultados!$A$2:$ZZ$1395, 432, MATCH($B$3, resultados!$A$1:$ZZ$1, 0))</f>
        <v>0</v>
      </c>
    </row>
    <row r="439" spans="1:3">
      <c r="A439">
        <f>INDEX(resultados!$A$2:$ZZ$1395, 433, MATCH($B$1, resultados!$A$1:$ZZ$1, 0))</f>
        <v>0</v>
      </c>
      <c r="B439">
        <f>INDEX(resultados!$A$2:$ZZ$1395, 433, MATCH($B$2, resultados!$A$1:$ZZ$1, 0))</f>
        <v>0</v>
      </c>
      <c r="C439">
        <f>INDEX(resultados!$A$2:$ZZ$1395, 433, MATCH($B$3, resultados!$A$1:$ZZ$1, 0))</f>
        <v>0</v>
      </c>
    </row>
    <row r="440" spans="1:3">
      <c r="A440">
        <f>INDEX(resultados!$A$2:$ZZ$1395, 434, MATCH($B$1, resultados!$A$1:$ZZ$1, 0))</f>
        <v>0</v>
      </c>
      <c r="B440">
        <f>INDEX(resultados!$A$2:$ZZ$1395, 434, MATCH($B$2, resultados!$A$1:$ZZ$1, 0))</f>
        <v>0</v>
      </c>
      <c r="C440">
        <f>INDEX(resultados!$A$2:$ZZ$1395, 434, MATCH($B$3, resultados!$A$1:$ZZ$1, 0))</f>
        <v>0</v>
      </c>
    </row>
    <row r="441" spans="1:3">
      <c r="A441">
        <f>INDEX(resultados!$A$2:$ZZ$1395, 435, MATCH($B$1, resultados!$A$1:$ZZ$1, 0))</f>
        <v>0</v>
      </c>
      <c r="B441">
        <f>INDEX(resultados!$A$2:$ZZ$1395, 435, MATCH($B$2, resultados!$A$1:$ZZ$1, 0))</f>
        <v>0</v>
      </c>
      <c r="C441">
        <f>INDEX(resultados!$A$2:$ZZ$1395, 435, MATCH($B$3, resultados!$A$1:$ZZ$1, 0))</f>
        <v>0</v>
      </c>
    </row>
    <row r="442" spans="1:3">
      <c r="A442">
        <f>INDEX(resultados!$A$2:$ZZ$1395, 436, MATCH($B$1, resultados!$A$1:$ZZ$1, 0))</f>
        <v>0</v>
      </c>
      <c r="B442">
        <f>INDEX(resultados!$A$2:$ZZ$1395, 436, MATCH($B$2, resultados!$A$1:$ZZ$1, 0))</f>
        <v>0</v>
      </c>
      <c r="C442">
        <f>INDEX(resultados!$A$2:$ZZ$1395, 436, MATCH($B$3, resultados!$A$1:$ZZ$1, 0))</f>
        <v>0</v>
      </c>
    </row>
    <row r="443" spans="1:3">
      <c r="A443">
        <f>INDEX(resultados!$A$2:$ZZ$1395, 437, MATCH($B$1, resultados!$A$1:$ZZ$1, 0))</f>
        <v>0</v>
      </c>
      <c r="B443">
        <f>INDEX(resultados!$A$2:$ZZ$1395, 437, MATCH($B$2, resultados!$A$1:$ZZ$1, 0))</f>
        <v>0</v>
      </c>
      <c r="C443">
        <f>INDEX(resultados!$A$2:$ZZ$1395, 437, MATCH($B$3, resultados!$A$1:$ZZ$1, 0))</f>
        <v>0</v>
      </c>
    </row>
    <row r="444" spans="1:3">
      <c r="A444">
        <f>INDEX(resultados!$A$2:$ZZ$1395, 438, MATCH($B$1, resultados!$A$1:$ZZ$1, 0))</f>
        <v>0</v>
      </c>
      <c r="B444">
        <f>INDEX(resultados!$A$2:$ZZ$1395, 438, MATCH($B$2, resultados!$A$1:$ZZ$1, 0))</f>
        <v>0</v>
      </c>
      <c r="C444">
        <f>INDEX(resultados!$A$2:$ZZ$1395, 438, MATCH($B$3, resultados!$A$1:$ZZ$1, 0))</f>
        <v>0</v>
      </c>
    </row>
    <row r="445" spans="1:3">
      <c r="A445">
        <f>INDEX(resultados!$A$2:$ZZ$1395, 439, MATCH($B$1, resultados!$A$1:$ZZ$1, 0))</f>
        <v>0</v>
      </c>
      <c r="B445">
        <f>INDEX(resultados!$A$2:$ZZ$1395, 439, MATCH($B$2, resultados!$A$1:$ZZ$1, 0))</f>
        <v>0</v>
      </c>
      <c r="C445">
        <f>INDEX(resultados!$A$2:$ZZ$1395, 439, MATCH($B$3, resultados!$A$1:$ZZ$1, 0))</f>
        <v>0</v>
      </c>
    </row>
    <row r="446" spans="1:3">
      <c r="A446">
        <f>INDEX(resultados!$A$2:$ZZ$1395, 440, MATCH($B$1, resultados!$A$1:$ZZ$1, 0))</f>
        <v>0</v>
      </c>
      <c r="B446">
        <f>INDEX(resultados!$A$2:$ZZ$1395, 440, MATCH($B$2, resultados!$A$1:$ZZ$1, 0))</f>
        <v>0</v>
      </c>
      <c r="C446">
        <f>INDEX(resultados!$A$2:$ZZ$1395, 440, MATCH($B$3, resultados!$A$1:$ZZ$1, 0))</f>
        <v>0</v>
      </c>
    </row>
    <row r="447" spans="1:3">
      <c r="A447">
        <f>INDEX(resultados!$A$2:$ZZ$1395, 441, MATCH($B$1, resultados!$A$1:$ZZ$1, 0))</f>
        <v>0</v>
      </c>
      <c r="B447">
        <f>INDEX(resultados!$A$2:$ZZ$1395, 441, MATCH($B$2, resultados!$A$1:$ZZ$1, 0))</f>
        <v>0</v>
      </c>
      <c r="C447">
        <f>INDEX(resultados!$A$2:$ZZ$1395, 441, MATCH($B$3, resultados!$A$1:$ZZ$1, 0))</f>
        <v>0</v>
      </c>
    </row>
    <row r="448" spans="1:3">
      <c r="A448">
        <f>INDEX(resultados!$A$2:$ZZ$1395, 442, MATCH($B$1, resultados!$A$1:$ZZ$1, 0))</f>
        <v>0</v>
      </c>
      <c r="B448">
        <f>INDEX(resultados!$A$2:$ZZ$1395, 442, MATCH($B$2, resultados!$A$1:$ZZ$1, 0))</f>
        <v>0</v>
      </c>
      <c r="C448">
        <f>INDEX(resultados!$A$2:$ZZ$1395, 442, MATCH($B$3, resultados!$A$1:$ZZ$1, 0))</f>
        <v>0</v>
      </c>
    </row>
    <row r="449" spans="1:3">
      <c r="A449">
        <f>INDEX(resultados!$A$2:$ZZ$1395, 443, MATCH($B$1, resultados!$A$1:$ZZ$1, 0))</f>
        <v>0</v>
      </c>
      <c r="B449">
        <f>INDEX(resultados!$A$2:$ZZ$1395, 443, MATCH($B$2, resultados!$A$1:$ZZ$1, 0))</f>
        <v>0</v>
      </c>
      <c r="C449">
        <f>INDEX(resultados!$A$2:$ZZ$1395, 443, MATCH($B$3, resultados!$A$1:$ZZ$1, 0))</f>
        <v>0</v>
      </c>
    </row>
    <row r="450" spans="1:3">
      <c r="A450">
        <f>INDEX(resultados!$A$2:$ZZ$1395, 444, MATCH($B$1, resultados!$A$1:$ZZ$1, 0))</f>
        <v>0</v>
      </c>
      <c r="B450">
        <f>INDEX(resultados!$A$2:$ZZ$1395, 444, MATCH($B$2, resultados!$A$1:$ZZ$1, 0))</f>
        <v>0</v>
      </c>
      <c r="C450">
        <f>INDEX(resultados!$A$2:$ZZ$1395, 444, MATCH($B$3, resultados!$A$1:$ZZ$1, 0))</f>
        <v>0</v>
      </c>
    </row>
    <row r="451" spans="1:3">
      <c r="A451">
        <f>INDEX(resultados!$A$2:$ZZ$1395, 445, MATCH($B$1, resultados!$A$1:$ZZ$1, 0))</f>
        <v>0</v>
      </c>
      <c r="B451">
        <f>INDEX(resultados!$A$2:$ZZ$1395, 445, MATCH($B$2, resultados!$A$1:$ZZ$1, 0))</f>
        <v>0</v>
      </c>
      <c r="C451">
        <f>INDEX(resultados!$A$2:$ZZ$1395, 445, MATCH($B$3, resultados!$A$1:$ZZ$1, 0))</f>
        <v>0</v>
      </c>
    </row>
    <row r="452" spans="1:3">
      <c r="A452">
        <f>INDEX(resultados!$A$2:$ZZ$1395, 446, MATCH($B$1, resultados!$A$1:$ZZ$1, 0))</f>
        <v>0</v>
      </c>
      <c r="B452">
        <f>INDEX(resultados!$A$2:$ZZ$1395, 446, MATCH($B$2, resultados!$A$1:$ZZ$1, 0))</f>
        <v>0</v>
      </c>
      <c r="C452">
        <f>INDEX(resultados!$A$2:$ZZ$1395, 446, MATCH($B$3, resultados!$A$1:$ZZ$1, 0))</f>
        <v>0</v>
      </c>
    </row>
    <row r="453" spans="1:3">
      <c r="A453">
        <f>INDEX(resultados!$A$2:$ZZ$1395, 447, MATCH($B$1, resultados!$A$1:$ZZ$1, 0))</f>
        <v>0</v>
      </c>
      <c r="B453">
        <f>INDEX(resultados!$A$2:$ZZ$1395, 447, MATCH($B$2, resultados!$A$1:$ZZ$1, 0))</f>
        <v>0</v>
      </c>
      <c r="C453">
        <f>INDEX(resultados!$A$2:$ZZ$1395, 447, MATCH($B$3, resultados!$A$1:$ZZ$1, 0))</f>
        <v>0</v>
      </c>
    </row>
    <row r="454" spans="1:3">
      <c r="A454">
        <f>INDEX(resultados!$A$2:$ZZ$1395, 448, MATCH($B$1, resultados!$A$1:$ZZ$1, 0))</f>
        <v>0</v>
      </c>
      <c r="B454">
        <f>INDEX(resultados!$A$2:$ZZ$1395, 448, MATCH($B$2, resultados!$A$1:$ZZ$1, 0))</f>
        <v>0</v>
      </c>
      <c r="C454">
        <f>INDEX(resultados!$A$2:$ZZ$1395, 448, MATCH($B$3, resultados!$A$1:$ZZ$1, 0))</f>
        <v>0</v>
      </c>
    </row>
    <row r="455" spans="1:3">
      <c r="A455">
        <f>INDEX(resultados!$A$2:$ZZ$1395, 449, MATCH($B$1, resultados!$A$1:$ZZ$1, 0))</f>
        <v>0</v>
      </c>
      <c r="B455">
        <f>INDEX(resultados!$A$2:$ZZ$1395, 449, MATCH($B$2, resultados!$A$1:$ZZ$1, 0))</f>
        <v>0</v>
      </c>
      <c r="C455">
        <f>INDEX(resultados!$A$2:$ZZ$1395, 449, MATCH($B$3, resultados!$A$1:$ZZ$1, 0))</f>
        <v>0</v>
      </c>
    </row>
    <row r="456" spans="1:3">
      <c r="A456">
        <f>INDEX(resultados!$A$2:$ZZ$1395, 450, MATCH($B$1, resultados!$A$1:$ZZ$1, 0))</f>
        <v>0</v>
      </c>
      <c r="B456">
        <f>INDEX(resultados!$A$2:$ZZ$1395, 450, MATCH($B$2, resultados!$A$1:$ZZ$1, 0))</f>
        <v>0</v>
      </c>
      <c r="C456">
        <f>INDEX(resultados!$A$2:$ZZ$1395, 450, MATCH($B$3, resultados!$A$1:$ZZ$1, 0))</f>
        <v>0</v>
      </c>
    </row>
    <row r="457" spans="1:3">
      <c r="A457">
        <f>INDEX(resultados!$A$2:$ZZ$1395, 451, MATCH($B$1, resultados!$A$1:$ZZ$1, 0))</f>
        <v>0</v>
      </c>
      <c r="B457">
        <f>INDEX(resultados!$A$2:$ZZ$1395, 451, MATCH($B$2, resultados!$A$1:$ZZ$1, 0))</f>
        <v>0</v>
      </c>
      <c r="C457">
        <f>INDEX(resultados!$A$2:$ZZ$1395, 451, MATCH($B$3, resultados!$A$1:$ZZ$1, 0))</f>
        <v>0</v>
      </c>
    </row>
    <row r="458" spans="1:3">
      <c r="A458">
        <f>INDEX(resultados!$A$2:$ZZ$1395, 452, MATCH($B$1, resultados!$A$1:$ZZ$1, 0))</f>
        <v>0</v>
      </c>
      <c r="B458">
        <f>INDEX(resultados!$A$2:$ZZ$1395, 452, MATCH($B$2, resultados!$A$1:$ZZ$1, 0))</f>
        <v>0</v>
      </c>
      <c r="C458">
        <f>INDEX(resultados!$A$2:$ZZ$1395, 452, MATCH($B$3, resultados!$A$1:$ZZ$1, 0))</f>
        <v>0</v>
      </c>
    </row>
    <row r="459" spans="1:3">
      <c r="A459">
        <f>INDEX(resultados!$A$2:$ZZ$1395, 453, MATCH($B$1, resultados!$A$1:$ZZ$1, 0))</f>
        <v>0</v>
      </c>
      <c r="B459">
        <f>INDEX(resultados!$A$2:$ZZ$1395, 453, MATCH($B$2, resultados!$A$1:$ZZ$1, 0))</f>
        <v>0</v>
      </c>
      <c r="C459">
        <f>INDEX(resultados!$A$2:$ZZ$1395, 453, MATCH($B$3, resultados!$A$1:$ZZ$1, 0))</f>
        <v>0</v>
      </c>
    </row>
    <row r="460" spans="1:3">
      <c r="A460">
        <f>INDEX(resultados!$A$2:$ZZ$1395, 454, MATCH($B$1, resultados!$A$1:$ZZ$1, 0))</f>
        <v>0</v>
      </c>
      <c r="B460">
        <f>INDEX(resultados!$A$2:$ZZ$1395, 454, MATCH($B$2, resultados!$A$1:$ZZ$1, 0))</f>
        <v>0</v>
      </c>
      <c r="C460">
        <f>INDEX(resultados!$A$2:$ZZ$1395, 454, MATCH($B$3, resultados!$A$1:$ZZ$1, 0))</f>
        <v>0</v>
      </c>
    </row>
    <row r="461" spans="1:3">
      <c r="A461">
        <f>INDEX(resultados!$A$2:$ZZ$1395, 455, MATCH($B$1, resultados!$A$1:$ZZ$1, 0))</f>
        <v>0</v>
      </c>
      <c r="B461">
        <f>INDEX(resultados!$A$2:$ZZ$1395, 455, MATCH($B$2, resultados!$A$1:$ZZ$1, 0))</f>
        <v>0</v>
      </c>
      <c r="C461">
        <f>INDEX(resultados!$A$2:$ZZ$1395, 455, MATCH($B$3, resultados!$A$1:$ZZ$1, 0))</f>
        <v>0</v>
      </c>
    </row>
    <row r="462" spans="1:3">
      <c r="A462">
        <f>INDEX(resultados!$A$2:$ZZ$1395, 456, MATCH($B$1, resultados!$A$1:$ZZ$1, 0))</f>
        <v>0</v>
      </c>
      <c r="B462">
        <f>INDEX(resultados!$A$2:$ZZ$1395, 456, MATCH($B$2, resultados!$A$1:$ZZ$1, 0))</f>
        <v>0</v>
      </c>
      <c r="C462">
        <f>INDEX(resultados!$A$2:$ZZ$1395, 456, MATCH($B$3, resultados!$A$1:$ZZ$1, 0))</f>
        <v>0</v>
      </c>
    </row>
    <row r="463" spans="1:3">
      <c r="A463">
        <f>INDEX(resultados!$A$2:$ZZ$1395, 457, MATCH($B$1, resultados!$A$1:$ZZ$1, 0))</f>
        <v>0</v>
      </c>
      <c r="B463">
        <f>INDEX(resultados!$A$2:$ZZ$1395, 457, MATCH($B$2, resultados!$A$1:$ZZ$1, 0))</f>
        <v>0</v>
      </c>
      <c r="C463">
        <f>INDEX(resultados!$A$2:$ZZ$1395, 457, MATCH($B$3, resultados!$A$1:$ZZ$1, 0))</f>
        <v>0</v>
      </c>
    </row>
    <row r="464" spans="1:3">
      <c r="A464">
        <f>INDEX(resultados!$A$2:$ZZ$1395, 458, MATCH($B$1, resultados!$A$1:$ZZ$1, 0))</f>
        <v>0</v>
      </c>
      <c r="B464">
        <f>INDEX(resultados!$A$2:$ZZ$1395, 458, MATCH($B$2, resultados!$A$1:$ZZ$1, 0))</f>
        <v>0</v>
      </c>
      <c r="C464">
        <f>INDEX(resultados!$A$2:$ZZ$1395, 458, MATCH($B$3, resultados!$A$1:$ZZ$1, 0))</f>
        <v>0</v>
      </c>
    </row>
    <row r="465" spans="1:3">
      <c r="A465">
        <f>INDEX(resultados!$A$2:$ZZ$1395, 459, MATCH($B$1, resultados!$A$1:$ZZ$1, 0))</f>
        <v>0</v>
      </c>
      <c r="B465">
        <f>INDEX(resultados!$A$2:$ZZ$1395, 459, MATCH($B$2, resultados!$A$1:$ZZ$1, 0))</f>
        <v>0</v>
      </c>
      <c r="C465">
        <f>INDEX(resultados!$A$2:$ZZ$1395, 459, MATCH($B$3, resultados!$A$1:$ZZ$1, 0))</f>
        <v>0</v>
      </c>
    </row>
    <row r="466" spans="1:3">
      <c r="A466">
        <f>INDEX(resultados!$A$2:$ZZ$1395, 460, MATCH($B$1, resultados!$A$1:$ZZ$1, 0))</f>
        <v>0</v>
      </c>
      <c r="B466">
        <f>INDEX(resultados!$A$2:$ZZ$1395, 460, MATCH($B$2, resultados!$A$1:$ZZ$1, 0))</f>
        <v>0</v>
      </c>
      <c r="C466">
        <f>INDEX(resultados!$A$2:$ZZ$1395, 460, MATCH($B$3, resultados!$A$1:$ZZ$1, 0))</f>
        <v>0</v>
      </c>
    </row>
    <row r="467" spans="1:3">
      <c r="A467">
        <f>INDEX(resultados!$A$2:$ZZ$1395, 461, MATCH($B$1, resultados!$A$1:$ZZ$1, 0))</f>
        <v>0</v>
      </c>
      <c r="B467">
        <f>INDEX(resultados!$A$2:$ZZ$1395, 461, MATCH($B$2, resultados!$A$1:$ZZ$1, 0))</f>
        <v>0</v>
      </c>
      <c r="C467">
        <f>INDEX(resultados!$A$2:$ZZ$1395, 461, MATCH($B$3, resultados!$A$1:$ZZ$1, 0))</f>
        <v>0</v>
      </c>
    </row>
    <row r="468" spans="1:3">
      <c r="A468">
        <f>INDEX(resultados!$A$2:$ZZ$1395, 462, MATCH($B$1, resultados!$A$1:$ZZ$1, 0))</f>
        <v>0</v>
      </c>
      <c r="B468">
        <f>INDEX(resultados!$A$2:$ZZ$1395, 462, MATCH($B$2, resultados!$A$1:$ZZ$1, 0))</f>
        <v>0</v>
      </c>
      <c r="C468">
        <f>INDEX(resultados!$A$2:$ZZ$1395, 462, MATCH($B$3, resultados!$A$1:$ZZ$1, 0))</f>
        <v>0</v>
      </c>
    </row>
    <row r="469" spans="1:3">
      <c r="A469">
        <f>INDEX(resultados!$A$2:$ZZ$1395, 463, MATCH($B$1, resultados!$A$1:$ZZ$1, 0))</f>
        <v>0</v>
      </c>
      <c r="B469">
        <f>INDEX(resultados!$A$2:$ZZ$1395, 463, MATCH($B$2, resultados!$A$1:$ZZ$1, 0))</f>
        <v>0</v>
      </c>
      <c r="C469">
        <f>INDEX(resultados!$A$2:$ZZ$1395, 463, MATCH($B$3, resultados!$A$1:$ZZ$1, 0))</f>
        <v>0</v>
      </c>
    </row>
    <row r="470" spans="1:3">
      <c r="A470">
        <f>INDEX(resultados!$A$2:$ZZ$1395, 464, MATCH($B$1, resultados!$A$1:$ZZ$1, 0))</f>
        <v>0</v>
      </c>
      <c r="B470">
        <f>INDEX(resultados!$A$2:$ZZ$1395, 464, MATCH($B$2, resultados!$A$1:$ZZ$1, 0))</f>
        <v>0</v>
      </c>
      <c r="C470">
        <f>INDEX(resultados!$A$2:$ZZ$1395, 464, MATCH($B$3, resultados!$A$1:$ZZ$1, 0))</f>
        <v>0</v>
      </c>
    </row>
    <row r="471" spans="1:3">
      <c r="A471">
        <f>INDEX(resultados!$A$2:$ZZ$1395, 465, MATCH($B$1, resultados!$A$1:$ZZ$1, 0))</f>
        <v>0</v>
      </c>
      <c r="B471">
        <f>INDEX(resultados!$A$2:$ZZ$1395, 465, MATCH($B$2, resultados!$A$1:$ZZ$1, 0))</f>
        <v>0</v>
      </c>
      <c r="C471">
        <f>INDEX(resultados!$A$2:$ZZ$1395, 465, MATCH($B$3, resultados!$A$1:$ZZ$1, 0))</f>
        <v>0</v>
      </c>
    </row>
    <row r="472" spans="1:3">
      <c r="A472">
        <f>INDEX(resultados!$A$2:$ZZ$1395, 466, MATCH($B$1, resultados!$A$1:$ZZ$1, 0))</f>
        <v>0</v>
      </c>
      <c r="B472">
        <f>INDEX(resultados!$A$2:$ZZ$1395, 466, MATCH($B$2, resultados!$A$1:$ZZ$1, 0))</f>
        <v>0</v>
      </c>
      <c r="C472">
        <f>INDEX(resultados!$A$2:$ZZ$1395, 466, MATCH($B$3, resultados!$A$1:$ZZ$1, 0))</f>
        <v>0</v>
      </c>
    </row>
    <row r="473" spans="1:3">
      <c r="A473">
        <f>INDEX(resultados!$A$2:$ZZ$1395, 467, MATCH($B$1, resultados!$A$1:$ZZ$1, 0))</f>
        <v>0</v>
      </c>
      <c r="B473">
        <f>INDEX(resultados!$A$2:$ZZ$1395, 467, MATCH($B$2, resultados!$A$1:$ZZ$1, 0))</f>
        <v>0</v>
      </c>
      <c r="C473">
        <f>INDEX(resultados!$A$2:$ZZ$1395, 467, MATCH($B$3, resultados!$A$1:$ZZ$1, 0))</f>
        <v>0</v>
      </c>
    </row>
    <row r="474" spans="1:3">
      <c r="A474">
        <f>INDEX(resultados!$A$2:$ZZ$1395, 468, MATCH($B$1, resultados!$A$1:$ZZ$1, 0))</f>
        <v>0</v>
      </c>
      <c r="B474">
        <f>INDEX(resultados!$A$2:$ZZ$1395, 468, MATCH($B$2, resultados!$A$1:$ZZ$1, 0))</f>
        <v>0</v>
      </c>
      <c r="C474">
        <f>INDEX(resultados!$A$2:$ZZ$1395, 468, MATCH($B$3, resultados!$A$1:$ZZ$1, 0))</f>
        <v>0</v>
      </c>
    </row>
    <row r="475" spans="1:3">
      <c r="A475">
        <f>INDEX(resultados!$A$2:$ZZ$1395, 469, MATCH($B$1, resultados!$A$1:$ZZ$1, 0))</f>
        <v>0</v>
      </c>
      <c r="B475">
        <f>INDEX(resultados!$A$2:$ZZ$1395, 469, MATCH($B$2, resultados!$A$1:$ZZ$1, 0))</f>
        <v>0</v>
      </c>
      <c r="C475">
        <f>INDEX(resultados!$A$2:$ZZ$1395, 469, MATCH($B$3, resultados!$A$1:$ZZ$1, 0))</f>
        <v>0</v>
      </c>
    </row>
    <row r="476" spans="1:3">
      <c r="A476">
        <f>INDEX(resultados!$A$2:$ZZ$1395, 470, MATCH($B$1, resultados!$A$1:$ZZ$1, 0))</f>
        <v>0</v>
      </c>
      <c r="B476">
        <f>INDEX(resultados!$A$2:$ZZ$1395, 470, MATCH($B$2, resultados!$A$1:$ZZ$1, 0))</f>
        <v>0</v>
      </c>
      <c r="C476">
        <f>INDEX(resultados!$A$2:$ZZ$1395, 470, MATCH($B$3, resultados!$A$1:$ZZ$1, 0))</f>
        <v>0</v>
      </c>
    </row>
    <row r="477" spans="1:3">
      <c r="A477">
        <f>INDEX(resultados!$A$2:$ZZ$1395, 471, MATCH($B$1, resultados!$A$1:$ZZ$1, 0))</f>
        <v>0</v>
      </c>
      <c r="B477">
        <f>INDEX(resultados!$A$2:$ZZ$1395, 471, MATCH($B$2, resultados!$A$1:$ZZ$1, 0))</f>
        <v>0</v>
      </c>
      <c r="C477">
        <f>INDEX(resultados!$A$2:$ZZ$1395, 471, MATCH($B$3, resultados!$A$1:$ZZ$1, 0))</f>
        <v>0</v>
      </c>
    </row>
    <row r="478" spans="1:3">
      <c r="A478">
        <f>INDEX(resultados!$A$2:$ZZ$1395, 472, MATCH($B$1, resultados!$A$1:$ZZ$1, 0))</f>
        <v>0</v>
      </c>
      <c r="B478">
        <f>INDEX(resultados!$A$2:$ZZ$1395, 472, MATCH($B$2, resultados!$A$1:$ZZ$1, 0))</f>
        <v>0</v>
      </c>
      <c r="C478">
        <f>INDEX(resultados!$A$2:$ZZ$1395, 472, MATCH($B$3, resultados!$A$1:$ZZ$1, 0))</f>
        <v>0</v>
      </c>
    </row>
    <row r="479" spans="1:3">
      <c r="A479">
        <f>INDEX(resultados!$A$2:$ZZ$1395, 473, MATCH($B$1, resultados!$A$1:$ZZ$1, 0))</f>
        <v>0</v>
      </c>
      <c r="B479">
        <f>INDEX(resultados!$A$2:$ZZ$1395, 473, MATCH($B$2, resultados!$A$1:$ZZ$1, 0))</f>
        <v>0</v>
      </c>
      <c r="C479">
        <f>INDEX(resultados!$A$2:$ZZ$1395, 473, MATCH($B$3, resultados!$A$1:$ZZ$1, 0))</f>
        <v>0</v>
      </c>
    </row>
    <row r="480" spans="1:3">
      <c r="A480">
        <f>INDEX(resultados!$A$2:$ZZ$1395, 474, MATCH($B$1, resultados!$A$1:$ZZ$1, 0))</f>
        <v>0</v>
      </c>
      <c r="B480">
        <f>INDEX(resultados!$A$2:$ZZ$1395, 474, MATCH($B$2, resultados!$A$1:$ZZ$1, 0))</f>
        <v>0</v>
      </c>
      <c r="C480">
        <f>INDEX(resultados!$A$2:$ZZ$1395, 474, MATCH($B$3, resultados!$A$1:$ZZ$1, 0))</f>
        <v>0</v>
      </c>
    </row>
    <row r="481" spans="1:3">
      <c r="A481">
        <f>INDEX(resultados!$A$2:$ZZ$1395, 475, MATCH($B$1, resultados!$A$1:$ZZ$1, 0))</f>
        <v>0</v>
      </c>
      <c r="B481">
        <f>INDEX(resultados!$A$2:$ZZ$1395, 475, MATCH($B$2, resultados!$A$1:$ZZ$1, 0))</f>
        <v>0</v>
      </c>
      <c r="C481">
        <f>INDEX(resultados!$A$2:$ZZ$1395, 475, MATCH($B$3, resultados!$A$1:$ZZ$1, 0))</f>
        <v>0</v>
      </c>
    </row>
    <row r="482" spans="1:3">
      <c r="A482">
        <f>INDEX(resultados!$A$2:$ZZ$1395, 476, MATCH($B$1, resultados!$A$1:$ZZ$1, 0))</f>
        <v>0</v>
      </c>
      <c r="B482">
        <f>INDEX(resultados!$A$2:$ZZ$1395, 476, MATCH($B$2, resultados!$A$1:$ZZ$1, 0))</f>
        <v>0</v>
      </c>
      <c r="C482">
        <f>INDEX(resultados!$A$2:$ZZ$1395, 476, MATCH($B$3, resultados!$A$1:$ZZ$1, 0))</f>
        <v>0</v>
      </c>
    </row>
    <row r="483" spans="1:3">
      <c r="A483">
        <f>INDEX(resultados!$A$2:$ZZ$1395, 477, MATCH($B$1, resultados!$A$1:$ZZ$1, 0))</f>
        <v>0</v>
      </c>
      <c r="B483">
        <f>INDEX(resultados!$A$2:$ZZ$1395, 477, MATCH($B$2, resultados!$A$1:$ZZ$1, 0))</f>
        <v>0</v>
      </c>
      <c r="C483">
        <f>INDEX(resultados!$A$2:$ZZ$1395, 477, MATCH($B$3, resultados!$A$1:$ZZ$1, 0))</f>
        <v>0</v>
      </c>
    </row>
    <row r="484" spans="1:3">
      <c r="A484">
        <f>INDEX(resultados!$A$2:$ZZ$1395, 478, MATCH($B$1, resultados!$A$1:$ZZ$1, 0))</f>
        <v>0</v>
      </c>
      <c r="B484">
        <f>INDEX(resultados!$A$2:$ZZ$1395, 478, MATCH($B$2, resultados!$A$1:$ZZ$1, 0))</f>
        <v>0</v>
      </c>
      <c r="C484">
        <f>INDEX(resultados!$A$2:$ZZ$1395, 478, MATCH($B$3, resultados!$A$1:$ZZ$1, 0))</f>
        <v>0</v>
      </c>
    </row>
    <row r="485" spans="1:3">
      <c r="A485">
        <f>INDEX(resultados!$A$2:$ZZ$1395, 479, MATCH($B$1, resultados!$A$1:$ZZ$1, 0))</f>
        <v>0</v>
      </c>
      <c r="B485">
        <f>INDEX(resultados!$A$2:$ZZ$1395, 479, MATCH($B$2, resultados!$A$1:$ZZ$1, 0))</f>
        <v>0</v>
      </c>
      <c r="C485">
        <f>INDEX(resultados!$A$2:$ZZ$1395, 479, MATCH($B$3, resultados!$A$1:$ZZ$1, 0))</f>
        <v>0</v>
      </c>
    </row>
    <row r="486" spans="1:3">
      <c r="A486">
        <f>INDEX(resultados!$A$2:$ZZ$1395, 480, MATCH($B$1, resultados!$A$1:$ZZ$1, 0))</f>
        <v>0</v>
      </c>
      <c r="B486">
        <f>INDEX(resultados!$A$2:$ZZ$1395, 480, MATCH($B$2, resultados!$A$1:$ZZ$1, 0))</f>
        <v>0</v>
      </c>
      <c r="C486">
        <f>INDEX(resultados!$A$2:$ZZ$1395, 480, MATCH($B$3, resultados!$A$1:$ZZ$1, 0))</f>
        <v>0</v>
      </c>
    </row>
    <row r="487" spans="1:3">
      <c r="A487">
        <f>INDEX(resultados!$A$2:$ZZ$1395, 481, MATCH($B$1, resultados!$A$1:$ZZ$1, 0))</f>
        <v>0</v>
      </c>
      <c r="B487">
        <f>INDEX(resultados!$A$2:$ZZ$1395, 481, MATCH($B$2, resultados!$A$1:$ZZ$1, 0))</f>
        <v>0</v>
      </c>
      <c r="C487">
        <f>INDEX(resultados!$A$2:$ZZ$1395, 481, MATCH($B$3, resultados!$A$1:$ZZ$1, 0))</f>
        <v>0</v>
      </c>
    </row>
    <row r="488" spans="1:3">
      <c r="A488">
        <f>INDEX(resultados!$A$2:$ZZ$1395, 482, MATCH($B$1, resultados!$A$1:$ZZ$1, 0))</f>
        <v>0</v>
      </c>
      <c r="B488">
        <f>INDEX(resultados!$A$2:$ZZ$1395, 482, MATCH($B$2, resultados!$A$1:$ZZ$1, 0))</f>
        <v>0</v>
      </c>
      <c r="C488">
        <f>INDEX(resultados!$A$2:$ZZ$1395, 482, MATCH($B$3, resultados!$A$1:$ZZ$1, 0))</f>
        <v>0</v>
      </c>
    </row>
    <row r="489" spans="1:3">
      <c r="A489">
        <f>INDEX(resultados!$A$2:$ZZ$1395, 483, MATCH($B$1, resultados!$A$1:$ZZ$1, 0))</f>
        <v>0</v>
      </c>
      <c r="B489">
        <f>INDEX(resultados!$A$2:$ZZ$1395, 483, MATCH($B$2, resultados!$A$1:$ZZ$1, 0))</f>
        <v>0</v>
      </c>
      <c r="C489">
        <f>INDEX(resultados!$A$2:$ZZ$1395, 483, MATCH($B$3, resultados!$A$1:$ZZ$1, 0))</f>
        <v>0</v>
      </c>
    </row>
    <row r="490" spans="1:3">
      <c r="A490">
        <f>INDEX(resultados!$A$2:$ZZ$1395, 484, MATCH($B$1, resultados!$A$1:$ZZ$1, 0))</f>
        <v>0</v>
      </c>
      <c r="B490">
        <f>INDEX(resultados!$A$2:$ZZ$1395, 484, MATCH($B$2, resultados!$A$1:$ZZ$1, 0))</f>
        <v>0</v>
      </c>
      <c r="C490">
        <f>INDEX(resultados!$A$2:$ZZ$1395, 484, MATCH($B$3, resultados!$A$1:$ZZ$1, 0))</f>
        <v>0</v>
      </c>
    </row>
    <row r="491" spans="1:3">
      <c r="A491">
        <f>INDEX(resultados!$A$2:$ZZ$1395, 485, MATCH($B$1, resultados!$A$1:$ZZ$1, 0))</f>
        <v>0</v>
      </c>
      <c r="B491">
        <f>INDEX(resultados!$A$2:$ZZ$1395, 485, MATCH($B$2, resultados!$A$1:$ZZ$1, 0))</f>
        <v>0</v>
      </c>
      <c r="C491">
        <f>INDEX(resultados!$A$2:$ZZ$1395, 485, MATCH($B$3, resultados!$A$1:$ZZ$1, 0))</f>
        <v>0</v>
      </c>
    </row>
    <row r="492" spans="1:3">
      <c r="A492">
        <f>INDEX(resultados!$A$2:$ZZ$1395, 486, MATCH($B$1, resultados!$A$1:$ZZ$1, 0))</f>
        <v>0</v>
      </c>
      <c r="B492">
        <f>INDEX(resultados!$A$2:$ZZ$1395, 486, MATCH($B$2, resultados!$A$1:$ZZ$1, 0))</f>
        <v>0</v>
      </c>
      <c r="C492">
        <f>INDEX(resultados!$A$2:$ZZ$1395, 486, MATCH($B$3, resultados!$A$1:$ZZ$1, 0))</f>
        <v>0</v>
      </c>
    </row>
    <row r="493" spans="1:3">
      <c r="A493">
        <f>INDEX(resultados!$A$2:$ZZ$1395, 487, MATCH($B$1, resultados!$A$1:$ZZ$1, 0))</f>
        <v>0</v>
      </c>
      <c r="B493">
        <f>INDEX(resultados!$A$2:$ZZ$1395, 487, MATCH($B$2, resultados!$A$1:$ZZ$1, 0))</f>
        <v>0</v>
      </c>
      <c r="C493">
        <f>INDEX(resultados!$A$2:$ZZ$1395, 487, MATCH($B$3, resultados!$A$1:$ZZ$1, 0))</f>
        <v>0</v>
      </c>
    </row>
    <row r="494" spans="1:3">
      <c r="A494">
        <f>INDEX(resultados!$A$2:$ZZ$1395, 488, MATCH($B$1, resultados!$A$1:$ZZ$1, 0))</f>
        <v>0</v>
      </c>
      <c r="B494">
        <f>INDEX(resultados!$A$2:$ZZ$1395, 488, MATCH($B$2, resultados!$A$1:$ZZ$1, 0))</f>
        <v>0</v>
      </c>
      <c r="C494">
        <f>INDEX(resultados!$A$2:$ZZ$1395, 488, MATCH($B$3, resultados!$A$1:$ZZ$1, 0))</f>
        <v>0</v>
      </c>
    </row>
    <row r="495" spans="1:3">
      <c r="A495">
        <f>INDEX(resultados!$A$2:$ZZ$1395, 489, MATCH($B$1, resultados!$A$1:$ZZ$1, 0))</f>
        <v>0</v>
      </c>
      <c r="B495">
        <f>INDEX(resultados!$A$2:$ZZ$1395, 489, MATCH($B$2, resultados!$A$1:$ZZ$1, 0))</f>
        <v>0</v>
      </c>
      <c r="C495">
        <f>INDEX(resultados!$A$2:$ZZ$1395, 489, MATCH($B$3, resultados!$A$1:$ZZ$1, 0))</f>
        <v>0</v>
      </c>
    </row>
    <row r="496" spans="1:3">
      <c r="A496">
        <f>INDEX(resultados!$A$2:$ZZ$1395, 490, MATCH($B$1, resultados!$A$1:$ZZ$1, 0))</f>
        <v>0</v>
      </c>
      <c r="B496">
        <f>INDEX(resultados!$A$2:$ZZ$1395, 490, MATCH($B$2, resultados!$A$1:$ZZ$1, 0))</f>
        <v>0</v>
      </c>
      <c r="C496">
        <f>INDEX(resultados!$A$2:$ZZ$1395, 490, MATCH($B$3, resultados!$A$1:$ZZ$1, 0))</f>
        <v>0</v>
      </c>
    </row>
    <row r="497" spans="1:3">
      <c r="A497">
        <f>INDEX(resultados!$A$2:$ZZ$1395, 491, MATCH($B$1, resultados!$A$1:$ZZ$1, 0))</f>
        <v>0</v>
      </c>
      <c r="B497">
        <f>INDEX(resultados!$A$2:$ZZ$1395, 491, MATCH($B$2, resultados!$A$1:$ZZ$1, 0))</f>
        <v>0</v>
      </c>
      <c r="C497">
        <f>INDEX(resultados!$A$2:$ZZ$1395, 491, MATCH($B$3, resultados!$A$1:$ZZ$1, 0))</f>
        <v>0</v>
      </c>
    </row>
    <row r="498" spans="1:3">
      <c r="A498">
        <f>INDEX(resultados!$A$2:$ZZ$1395, 492, MATCH($B$1, resultados!$A$1:$ZZ$1, 0))</f>
        <v>0</v>
      </c>
      <c r="B498">
        <f>INDEX(resultados!$A$2:$ZZ$1395, 492, MATCH($B$2, resultados!$A$1:$ZZ$1, 0))</f>
        <v>0</v>
      </c>
      <c r="C498">
        <f>INDEX(resultados!$A$2:$ZZ$1395, 492, MATCH($B$3, resultados!$A$1:$ZZ$1, 0))</f>
        <v>0</v>
      </c>
    </row>
    <row r="499" spans="1:3">
      <c r="A499">
        <f>INDEX(resultados!$A$2:$ZZ$1395, 493, MATCH($B$1, resultados!$A$1:$ZZ$1, 0))</f>
        <v>0</v>
      </c>
      <c r="B499">
        <f>INDEX(resultados!$A$2:$ZZ$1395, 493, MATCH($B$2, resultados!$A$1:$ZZ$1, 0))</f>
        <v>0</v>
      </c>
      <c r="C499">
        <f>INDEX(resultados!$A$2:$ZZ$1395, 493, MATCH($B$3, resultados!$A$1:$ZZ$1, 0))</f>
        <v>0</v>
      </c>
    </row>
    <row r="500" spans="1:3">
      <c r="A500">
        <f>INDEX(resultados!$A$2:$ZZ$1395, 494, MATCH($B$1, resultados!$A$1:$ZZ$1, 0))</f>
        <v>0</v>
      </c>
      <c r="B500">
        <f>INDEX(resultados!$A$2:$ZZ$1395, 494, MATCH($B$2, resultados!$A$1:$ZZ$1, 0))</f>
        <v>0</v>
      </c>
      <c r="C500">
        <f>INDEX(resultados!$A$2:$ZZ$1395, 494, MATCH($B$3, resultados!$A$1:$ZZ$1, 0))</f>
        <v>0</v>
      </c>
    </row>
    <row r="501" spans="1:3">
      <c r="A501">
        <f>INDEX(resultados!$A$2:$ZZ$1395, 495, MATCH($B$1, resultados!$A$1:$ZZ$1, 0))</f>
        <v>0</v>
      </c>
      <c r="B501">
        <f>INDEX(resultados!$A$2:$ZZ$1395, 495, MATCH($B$2, resultados!$A$1:$ZZ$1, 0))</f>
        <v>0</v>
      </c>
      <c r="C501">
        <f>INDEX(resultados!$A$2:$ZZ$1395, 495, MATCH($B$3, resultados!$A$1:$ZZ$1, 0))</f>
        <v>0</v>
      </c>
    </row>
    <row r="502" spans="1:3">
      <c r="A502">
        <f>INDEX(resultados!$A$2:$ZZ$1395, 496, MATCH($B$1, resultados!$A$1:$ZZ$1, 0))</f>
        <v>0</v>
      </c>
      <c r="B502">
        <f>INDEX(resultados!$A$2:$ZZ$1395, 496, MATCH($B$2, resultados!$A$1:$ZZ$1, 0))</f>
        <v>0</v>
      </c>
      <c r="C502">
        <f>INDEX(resultados!$A$2:$ZZ$1395, 496, MATCH($B$3, resultados!$A$1:$ZZ$1, 0))</f>
        <v>0</v>
      </c>
    </row>
    <row r="503" spans="1:3">
      <c r="A503">
        <f>INDEX(resultados!$A$2:$ZZ$1395, 497, MATCH($B$1, resultados!$A$1:$ZZ$1, 0))</f>
        <v>0</v>
      </c>
      <c r="B503">
        <f>INDEX(resultados!$A$2:$ZZ$1395, 497, MATCH($B$2, resultados!$A$1:$ZZ$1, 0))</f>
        <v>0</v>
      </c>
      <c r="C503">
        <f>INDEX(resultados!$A$2:$ZZ$1395, 497, MATCH($B$3, resultados!$A$1:$ZZ$1, 0))</f>
        <v>0</v>
      </c>
    </row>
    <row r="504" spans="1:3">
      <c r="A504">
        <f>INDEX(resultados!$A$2:$ZZ$1395, 498, MATCH($B$1, resultados!$A$1:$ZZ$1, 0))</f>
        <v>0</v>
      </c>
      <c r="B504">
        <f>INDEX(resultados!$A$2:$ZZ$1395, 498, MATCH($B$2, resultados!$A$1:$ZZ$1, 0))</f>
        <v>0</v>
      </c>
      <c r="C504">
        <f>INDEX(resultados!$A$2:$ZZ$1395, 498, MATCH($B$3, resultados!$A$1:$ZZ$1, 0))</f>
        <v>0</v>
      </c>
    </row>
    <row r="505" spans="1:3">
      <c r="A505">
        <f>INDEX(resultados!$A$2:$ZZ$1395, 499, MATCH($B$1, resultados!$A$1:$ZZ$1, 0))</f>
        <v>0</v>
      </c>
      <c r="B505">
        <f>INDEX(resultados!$A$2:$ZZ$1395, 499, MATCH($B$2, resultados!$A$1:$ZZ$1, 0))</f>
        <v>0</v>
      </c>
      <c r="C505">
        <f>INDEX(resultados!$A$2:$ZZ$1395, 499, MATCH($B$3, resultados!$A$1:$ZZ$1, 0))</f>
        <v>0</v>
      </c>
    </row>
    <row r="506" spans="1:3">
      <c r="A506">
        <f>INDEX(resultados!$A$2:$ZZ$1395, 500, MATCH($B$1, resultados!$A$1:$ZZ$1, 0))</f>
        <v>0</v>
      </c>
      <c r="B506">
        <f>INDEX(resultados!$A$2:$ZZ$1395, 500, MATCH($B$2, resultados!$A$1:$ZZ$1, 0))</f>
        <v>0</v>
      </c>
      <c r="C506">
        <f>INDEX(resultados!$A$2:$ZZ$1395, 500, MATCH($B$3, resultados!$A$1:$ZZ$1, 0))</f>
        <v>0</v>
      </c>
    </row>
    <row r="507" spans="1:3">
      <c r="A507">
        <f>INDEX(resultados!$A$2:$ZZ$1395, 501, MATCH($B$1, resultados!$A$1:$ZZ$1, 0))</f>
        <v>0</v>
      </c>
      <c r="B507">
        <f>INDEX(resultados!$A$2:$ZZ$1395, 501, MATCH($B$2, resultados!$A$1:$ZZ$1, 0))</f>
        <v>0</v>
      </c>
      <c r="C507">
        <f>INDEX(resultados!$A$2:$ZZ$1395, 501, MATCH($B$3, resultados!$A$1:$ZZ$1, 0))</f>
        <v>0</v>
      </c>
    </row>
    <row r="508" spans="1:3">
      <c r="A508">
        <f>INDEX(resultados!$A$2:$ZZ$1395, 502, MATCH($B$1, resultados!$A$1:$ZZ$1, 0))</f>
        <v>0</v>
      </c>
      <c r="B508">
        <f>INDEX(resultados!$A$2:$ZZ$1395, 502, MATCH($B$2, resultados!$A$1:$ZZ$1, 0))</f>
        <v>0</v>
      </c>
      <c r="C508">
        <f>INDEX(resultados!$A$2:$ZZ$1395, 502, MATCH($B$3, resultados!$A$1:$ZZ$1, 0))</f>
        <v>0</v>
      </c>
    </row>
    <row r="509" spans="1:3">
      <c r="A509">
        <f>INDEX(resultados!$A$2:$ZZ$1395, 503, MATCH($B$1, resultados!$A$1:$ZZ$1, 0))</f>
        <v>0</v>
      </c>
      <c r="B509">
        <f>INDEX(resultados!$A$2:$ZZ$1395, 503, MATCH($B$2, resultados!$A$1:$ZZ$1, 0))</f>
        <v>0</v>
      </c>
      <c r="C509">
        <f>INDEX(resultados!$A$2:$ZZ$1395, 503, MATCH($B$3, resultados!$A$1:$ZZ$1, 0))</f>
        <v>0</v>
      </c>
    </row>
    <row r="510" spans="1:3">
      <c r="A510">
        <f>INDEX(resultados!$A$2:$ZZ$1395, 504, MATCH($B$1, resultados!$A$1:$ZZ$1, 0))</f>
        <v>0</v>
      </c>
      <c r="B510">
        <f>INDEX(resultados!$A$2:$ZZ$1395, 504, MATCH($B$2, resultados!$A$1:$ZZ$1, 0))</f>
        <v>0</v>
      </c>
      <c r="C510">
        <f>INDEX(resultados!$A$2:$ZZ$1395, 504, MATCH($B$3, resultados!$A$1:$ZZ$1, 0))</f>
        <v>0</v>
      </c>
    </row>
    <row r="511" spans="1:3">
      <c r="A511">
        <f>INDEX(resultados!$A$2:$ZZ$1395, 505, MATCH($B$1, resultados!$A$1:$ZZ$1, 0))</f>
        <v>0</v>
      </c>
      <c r="B511">
        <f>INDEX(resultados!$A$2:$ZZ$1395, 505, MATCH($B$2, resultados!$A$1:$ZZ$1, 0))</f>
        <v>0</v>
      </c>
      <c r="C511">
        <f>INDEX(resultados!$A$2:$ZZ$1395, 505, MATCH($B$3, resultados!$A$1:$ZZ$1, 0))</f>
        <v>0</v>
      </c>
    </row>
    <row r="512" spans="1:3">
      <c r="A512">
        <f>INDEX(resultados!$A$2:$ZZ$1395, 506, MATCH($B$1, resultados!$A$1:$ZZ$1, 0))</f>
        <v>0</v>
      </c>
      <c r="B512">
        <f>INDEX(resultados!$A$2:$ZZ$1395, 506, MATCH($B$2, resultados!$A$1:$ZZ$1, 0))</f>
        <v>0</v>
      </c>
      <c r="C512">
        <f>INDEX(resultados!$A$2:$ZZ$1395, 506, MATCH($B$3, resultados!$A$1:$ZZ$1, 0))</f>
        <v>0</v>
      </c>
    </row>
    <row r="513" spans="1:3">
      <c r="A513">
        <f>INDEX(resultados!$A$2:$ZZ$1395, 507, MATCH($B$1, resultados!$A$1:$ZZ$1, 0))</f>
        <v>0</v>
      </c>
      <c r="B513">
        <f>INDEX(resultados!$A$2:$ZZ$1395, 507, MATCH($B$2, resultados!$A$1:$ZZ$1, 0))</f>
        <v>0</v>
      </c>
      <c r="C513">
        <f>INDEX(resultados!$A$2:$ZZ$1395, 507, MATCH($B$3, resultados!$A$1:$ZZ$1, 0))</f>
        <v>0</v>
      </c>
    </row>
    <row r="514" spans="1:3">
      <c r="A514">
        <f>INDEX(resultados!$A$2:$ZZ$1395, 508, MATCH($B$1, resultados!$A$1:$ZZ$1, 0))</f>
        <v>0</v>
      </c>
      <c r="B514">
        <f>INDEX(resultados!$A$2:$ZZ$1395, 508, MATCH($B$2, resultados!$A$1:$ZZ$1, 0))</f>
        <v>0</v>
      </c>
      <c r="C514">
        <f>INDEX(resultados!$A$2:$ZZ$1395, 508, MATCH($B$3, resultados!$A$1:$ZZ$1, 0))</f>
        <v>0</v>
      </c>
    </row>
    <row r="515" spans="1:3">
      <c r="A515">
        <f>INDEX(resultados!$A$2:$ZZ$1395, 509, MATCH($B$1, resultados!$A$1:$ZZ$1, 0))</f>
        <v>0</v>
      </c>
      <c r="B515">
        <f>INDEX(resultados!$A$2:$ZZ$1395, 509, MATCH($B$2, resultados!$A$1:$ZZ$1, 0))</f>
        <v>0</v>
      </c>
      <c r="C515">
        <f>INDEX(resultados!$A$2:$ZZ$1395, 509, MATCH($B$3, resultados!$A$1:$ZZ$1, 0))</f>
        <v>0</v>
      </c>
    </row>
    <row r="516" spans="1:3">
      <c r="A516">
        <f>INDEX(resultados!$A$2:$ZZ$1395, 510, MATCH($B$1, resultados!$A$1:$ZZ$1, 0))</f>
        <v>0</v>
      </c>
      <c r="B516">
        <f>INDEX(resultados!$A$2:$ZZ$1395, 510, MATCH($B$2, resultados!$A$1:$ZZ$1, 0))</f>
        <v>0</v>
      </c>
      <c r="C516">
        <f>INDEX(resultados!$A$2:$ZZ$1395, 510, MATCH($B$3, resultados!$A$1:$ZZ$1, 0))</f>
        <v>0</v>
      </c>
    </row>
    <row r="517" spans="1:3">
      <c r="A517">
        <f>INDEX(resultados!$A$2:$ZZ$1395, 511, MATCH($B$1, resultados!$A$1:$ZZ$1, 0))</f>
        <v>0</v>
      </c>
      <c r="B517">
        <f>INDEX(resultados!$A$2:$ZZ$1395, 511, MATCH($B$2, resultados!$A$1:$ZZ$1, 0))</f>
        <v>0</v>
      </c>
      <c r="C517">
        <f>INDEX(resultados!$A$2:$ZZ$1395, 511, MATCH($B$3, resultados!$A$1:$ZZ$1, 0))</f>
        <v>0</v>
      </c>
    </row>
    <row r="518" spans="1:3">
      <c r="A518">
        <f>INDEX(resultados!$A$2:$ZZ$1395, 512, MATCH($B$1, resultados!$A$1:$ZZ$1, 0))</f>
        <v>0</v>
      </c>
      <c r="B518">
        <f>INDEX(resultados!$A$2:$ZZ$1395, 512, MATCH($B$2, resultados!$A$1:$ZZ$1, 0))</f>
        <v>0</v>
      </c>
      <c r="C518">
        <f>INDEX(resultados!$A$2:$ZZ$1395, 512, MATCH($B$3, resultados!$A$1:$ZZ$1, 0))</f>
        <v>0</v>
      </c>
    </row>
    <row r="519" spans="1:3">
      <c r="A519">
        <f>INDEX(resultados!$A$2:$ZZ$1395, 513, MATCH($B$1, resultados!$A$1:$ZZ$1, 0))</f>
        <v>0</v>
      </c>
      <c r="B519">
        <f>INDEX(resultados!$A$2:$ZZ$1395, 513, MATCH($B$2, resultados!$A$1:$ZZ$1, 0))</f>
        <v>0</v>
      </c>
      <c r="C519">
        <f>INDEX(resultados!$A$2:$ZZ$1395, 513, MATCH($B$3, resultados!$A$1:$ZZ$1, 0))</f>
        <v>0</v>
      </c>
    </row>
    <row r="520" spans="1:3">
      <c r="A520">
        <f>INDEX(resultados!$A$2:$ZZ$1395, 514, MATCH($B$1, resultados!$A$1:$ZZ$1, 0))</f>
        <v>0</v>
      </c>
      <c r="B520">
        <f>INDEX(resultados!$A$2:$ZZ$1395, 514, MATCH($B$2, resultados!$A$1:$ZZ$1, 0))</f>
        <v>0</v>
      </c>
      <c r="C520">
        <f>INDEX(resultados!$A$2:$ZZ$1395, 514, MATCH($B$3, resultados!$A$1:$ZZ$1, 0))</f>
        <v>0</v>
      </c>
    </row>
    <row r="521" spans="1:3">
      <c r="A521">
        <f>INDEX(resultados!$A$2:$ZZ$1395, 515, MATCH($B$1, resultados!$A$1:$ZZ$1, 0))</f>
        <v>0</v>
      </c>
      <c r="B521">
        <f>INDEX(resultados!$A$2:$ZZ$1395, 515, MATCH($B$2, resultados!$A$1:$ZZ$1, 0))</f>
        <v>0</v>
      </c>
      <c r="C521">
        <f>INDEX(resultados!$A$2:$ZZ$1395, 515, MATCH($B$3, resultados!$A$1:$ZZ$1, 0))</f>
        <v>0</v>
      </c>
    </row>
    <row r="522" spans="1:3">
      <c r="A522">
        <f>INDEX(resultados!$A$2:$ZZ$1395, 516, MATCH($B$1, resultados!$A$1:$ZZ$1, 0))</f>
        <v>0</v>
      </c>
      <c r="B522">
        <f>INDEX(resultados!$A$2:$ZZ$1395, 516, MATCH($B$2, resultados!$A$1:$ZZ$1, 0))</f>
        <v>0</v>
      </c>
      <c r="C522">
        <f>INDEX(resultados!$A$2:$ZZ$1395, 516, MATCH($B$3, resultados!$A$1:$ZZ$1, 0))</f>
        <v>0</v>
      </c>
    </row>
    <row r="523" spans="1:3">
      <c r="A523">
        <f>INDEX(resultados!$A$2:$ZZ$1395, 517, MATCH($B$1, resultados!$A$1:$ZZ$1, 0))</f>
        <v>0</v>
      </c>
      <c r="B523">
        <f>INDEX(resultados!$A$2:$ZZ$1395, 517, MATCH($B$2, resultados!$A$1:$ZZ$1, 0))</f>
        <v>0</v>
      </c>
      <c r="C523">
        <f>INDEX(resultados!$A$2:$ZZ$1395, 517, MATCH($B$3, resultados!$A$1:$ZZ$1, 0))</f>
        <v>0</v>
      </c>
    </row>
    <row r="524" spans="1:3">
      <c r="A524">
        <f>INDEX(resultados!$A$2:$ZZ$1395, 518, MATCH($B$1, resultados!$A$1:$ZZ$1, 0))</f>
        <v>0</v>
      </c>
      <c r="B524">
        <f>INDEX(resultados!$A$2:$ZZ$1395, 518, MATCH($B$2, resultados!$A$1:$ZZ$1, 0))</f>
        <v>0</v>
      </c>
      <c r="C524">
        <f>INDEX(resultados!$A$2:$ZZ$1395, 518, MATCH($B$3, resultados!$A$1:$ZZ$1, 0))</f>
        <v>0</v>
      </c>
    </row>
    <row r="525" spans="1:3">
      <c r="A525">
        <f>INDEX(resultados!$A$2:$ZZ$1395, 519, MATCH($B$1, resultados!$A$1:$ZZ$1, 0))</f>
        <v>0</v>
      </c>
      <c r="B525">
        <f>INDEX(resultados!$A$2:$ZZ$1395, 519, MATCH($B$2, resultados!$A$1:$ZZ$1, 0))</f>
        <v>0</v>
      </c>
      <c r="C525">
        <f>INDEX(resultados!$A$2:$ZZ$1395, 519, MATCH($B$3, resultados!$A$1:$ZZ$1, 0))</f>
        <v>0</v>
      </c>
    </row>
    <row r="526" spans="1:3">
      <c r="A526">
        <f>INDEX(resultados!$A$2:$ZZ$1395, 520, MATCH($B$1, resultados!$A$1:$ZZ$1, 0))</f>
        <v>0</v>
      </c>
      <c r="B526">
        <f>INDEX(resultados!$A$2:$ZZ$1395, 520, MATCH($B$2, resultados!$A$1:$ZZ$1, 0))</f>
        <v>0</v>
      </c>
      <c r="C526">
        <f>INDEX(resultados!$A$2:$ZZ$1395, 520, MATCH($B$3, resultados!$A$1:$ZZ$1, 0))</f>
        <v>0</v>
      </c>
    </row>
    <row r="527" spans="1:3">
      <c r="A527">
        <f>INDEX(resultados!$A$2:$ZZ$1395, 521, MATCH($B$1, resultados!$A$1:$ZZ$1, 0))</f>
        <v>0</v>
      </c>
      <c r="B527">
        <f>INDEX(resultados!$A$2:$ZZ$1395, 521, MATCH($B$2, resultados!$A$1:$ZZ$1, 0))</f>
        <v>0</v>
      </c>
      <c r="C527">
        <f>INDEX(resultados!$A$2:$ZZ$1395, 521, MATCH($B$3, resultados!$A$1:$ZZ$1, 0))</f>
        <v>0</v>
      </c>
    </row>
    <row r="528" spans="1:3">
      <c r="A528">
        <f>INDEX(resultados!$A$2:$ZZ$1395, 522, MATCH($B$1, resultados!$A$1:$ZZ$1, 0))</f>
        <v>0</v>
      </c>
      <c r="B528">
        <f>INDEX(resultados!$A$2:$ZZ$1395, 522, MATCH($B$2, resultados!$A$1:$ZZ$1, 0))</f>
        <v>0</v>
      </c>
      <c r="C528">
        <f>INDEX(resultados!$A$2:$ZZ$1395, 522, MATCH($B$3, resultados!$A$1:$ZZ$1, 0))</f>
        <v>0</v>
      </c>
    </row>
    <row r="529" spans="1:3">
      <c r="A529">
        <f>INDEX(resultados!$A$2:$ZZ$1395, 523, MATCH($B$1, resultados!$A$1:$ZZ$1, 0))</f>
        <v>0</v>
      </c>
      <c r="B529">
        <f>INDEX(resultados!$A$2:$ZZ$1395, 523, MATCH($B$2, resultados!$A$1:$ZZ$1, 0))</f>
        <v>0</v>
      </c>
      <c r="C529">
        <f>INDEX(resultados!$A$2:$ZZ$1395, 523, MATCH($B$3, resultados!$A$1:$ZZ$1, 0))</f>
        <v>0</v>
      </c>
    </row>
    <row r="530" spans="1:3">
      <c r="A530">
        <f>INDEX(resultados!$A$2:$ZZ$1395, 524, MATCH($B$1, resultados!$A$1:$ZZ$1, 0))</f>
        <v>0</v>
      </c>
      <c r="B530">
        <f>INDEX(resultados!$A$2:$ZZ$1395, 524, MATCH($B$2, resultados!$A$1:$ZZ$1, 0))</f>
        <v>0</v>
      </c>
      <c r="C530">
        <f>INDEX(resultados!$A$2:$ZZ$1395, 524, MATCH($B$3, resultados!$A$1:$ZZ$1, 0))</f>
        <v>0</v>
      </c>
    </row>
    <row r="531" spans="1:3">
      <c r="A531">
        <f>INDEX(resultados!$A$2:$ZZ$1395, 525, MATCH($B$1, resultados!$A$1:$ZZ$1, 0))</f>
        <v>0</v>
      </c>
      <c r="B531">
        <f>INDEX(resultados!$A$2:$ZZ$1395, 525, MATCH($B$2, resultados!$A$1:$ZZ$1, 0))</f>
        <v>0</v>
      </c>
      <c r="C531">
        <f>INDEX(resultados!$A$2:$ZZ$1395, 525, MATCH($B$3, resultados!$A$1:$ZZ$1, 0))</f>
        <v>0</v>
      </c>
    </row>
    <row r="532" spans="1:3">
      <c r="A532">
        <f>INDEX(resultados!$A$2:$ZZ$1395, 526, MATCH($B$1, resultados!$A$1:$ZZ$1, 0))</f>
        <v>0</v>
      </c>
      <c r="B532">
        <f>INDEX(resultados!$A$2:$ZZ$1395, 526, MATCH($B$2, resultados!$A$1:$ZZ$1, 0))</f>
        <v>0</v>
      </c>
      <c r="C532">
        <f>INDEX(resultados!$A$2:$ZZ$1395, 526, MATCH($B$3, resultados!$A$1:$ZZ$1, 0))</f>
        <v>0</v>
      </c>
    </row>
    <row r="533" spans="1:3">
      <c r="A533">
        <f>INDEX(resultados!$A$2:$ZZ$1395, 527, MATCH($B$1, resultados!$A$1:$ZZ$1, 0))</f>
        <v>0</v>
      </c>
      <c r="B533">
        <f>INDEX(resultados!$A$2:$ZZ$1395, 527, MATCH($B$2, resultados!$A$1:$ZZ$1, 0))</f>
        <v>0</v>
      </c>
      <c r="C533">
        <f>INDEX(resultados!$A$2:$ZZ$1395, 527, MATCH($B$3, resultados!$A$1:$ZZ$1, 0))</f>
        <v>0</v>
      </c>
    </row>
    <row r="534" spans="1:3">
      <c r="A534">
        <f>INDEX(resultados!$A$2:$ZZ$1395, 528, MATCH($B$1, resultados!$A$1:$ZZ$1, 0))</f>
        <v>0</v>
      </c>
      <c r="B534">
        <f>INDEX(resultados!$A$2:$ZZ$1395, 528, MATCH($B$2, resultados!$A$1:$ZZ$1, 0))</f>
        <v>0</v>
      </c>
      <c r="C534">
        <f>INDEX(resultados!$A$2:$ZZ$1395, 528, MATCH($B$3, resultados!$A$1:$ZZ$1, 0))</f>
        <v>0</v>
      </c>
    </row>
    <row r="535" spans="1:3">
      <c r="A535">
        <f>INDEX(resultados!$A$2:$ZZ$1395, 529, MATCH($B$1, resultados!$A$1:$ZZ$1, 0))</f>
        <v>0</v>
      </c>
      <c r="B535">
        <f>INDEX(resultados!$A$2:$ZZ$1395, 529, MATCH($B$2, resultados!$A$1:$ZZ$1, 0))</f>
        <v>0</v>
      </c>
      <c r="C535">
        <f>INDEX(resultados!$A$2:$ZZ$1395, 529, MATCH($B$3, resultados!$A$1:$ZZ$1, 0))</f>
        <v>0</v>
      </c>
    </row>
    <row r="536" spans="1:3">
      <c r="A536">
        <f>INDEX(resultados!$A$2:$ZZ$1395, 530, MATCH($B$1, resultados!$A$1:$ZZ$1, 0))</f>
        <v>0</v>
      </c>
      <c r="B536">
        <f>INDEX(resultados!$A$2:$ZZ$1395, 530, MATCH($B$2, resultados!$A$1:$ZZ$1, 0))</f>
        <v>0</v>
      </c>
      <c r="C536">
        <f>INDEX(resultados!$A$2:$ZZ$1395, 530, MATCH($B$3, resultados!$A$1:$ZZ$1, 0))</f>
        <v>0</v>
      </c>
    </row>
    <row r="537" spans="1:3">
      <c r="A537">
        <f>INDEX(resultados!$A$2:$ZZ$1395, 531, MATCH($B$1, resultados!$A$1:$ZZ$1, 0))</f>
        <v>0</v>
      </c>
      <c r="B537">
        <f>INDEX(resultados!$A$2:$ZZ$1395, 531, MATCH($B$2, resultados!$A$1:$ZZ$1, 0))</f>
        <v>0</v>
      </c>
      <c r="C537">
        <f>INDEX(resultados!$A$2:$ZZ$1395, 531, MATCH($B$3, resultados!$A$1:$ZZ$1, 0))</f>
        <v>0</v>
      </c>
    </row>
    <row r="538" spans="1:3">
      <c r="A538">
        <f>INDEX(resultados!$A$2:$ZZ$1395, 532, MATCH($B$1, resultados!$A$1:$ZZ$1, 0))</f>
        <v>0</v>
      </c>
      <c r="B538">
        <f>INDEX(resultados!$A$2:$ZZ$1395, 532, MATCH($B$2, resultados!$A$1:$ZZ$1, 0))</f>
        <v>0</v>
      </c>
      <c r="C538">
        <f>INDEX(resultados!$A$2:$ZZ$1395, 532, MATCH($B$3, resultados!$A$1:$ZZ$1, 0))</f>
        <v>0</v>
      </c>
    </row>
    <row r="539" spans="1:3">
      <c r="A539">
        <f>INDEX(resultados!$A$2:$ZZ$1395, 533, MATCH($B$1, resultados!$A$1:$ZZ$1, 0))</f>
        <v>0</v>
      </c>
      <c r="B539">
        <f>INDEX(resultados!$A$2:$ZZ$1395, 533, MATCH($B$2, resultados!$A$1:$ZZ$1, 0))</f>
        <v>0</v>
      </c>
      <c r="C539">
        <f>INDEX(resultados!$A$2:$ZZ$1395, 533, MATCH($B$3, resultados!$A$1:$ZZ$1, 0))</f>
        <v>0</v>
      </c>
    </row>
    <row r="540" spans="1:3">
      <c r="A540">
        <f>INDEX(resultados!$A$2:$ZZ$1395, 534, MATCH($B$1, resultados!$A$1:$ZZ$1, 0))</f>
        <v>0</v>
      </c>
      <c r="B540">
        <f>INDEX(resultados!$A$2:$ZZ$1395, 534, MATCH($B$2, resultados!$A$1:$ZZ$1, 0))</f>
        <v>0</v>
      </c>
      <c r="C540">
        <f>INDEX(resultados!$A$2:$ZZ$1395, 534, MATCH($B$3, resultados!$A$1:$ZZ$1, 0))</f>
        <v>0</v>
      </c>
    </row>
    <row r="541" spans="1:3">
      <c r="A541">
        <f>INDEX(resultados!$A$2:$ZZ$1395, 535, MATCH($B$1, resultados!$A$1:$ZZ$1, 0))</f>
        <v>0</v>
      </c>
      <c r="B541">
        <f>INDEX(resultados!$A$2:$ZZ$1395, 535, MATCH($B$2, resultados!$A$1:$ZZ$1, 0))</f>
        <v>0</v>
      </c>
      <c r="C541">
        <f>INDEX(resultados!$A$2:$ZZ$1395, 535, MATCH($B$3, resultados!$A$1:$ZZ$1, 0))</f>
        <v>0</v>
      </c>
    </row>
    <row r="542" spans="1:3">
      <c r="A542">
        <f>INDEX(resultados!$A$2:$ZZ$1395, 536, MATCH($B$1, resultados!$A$1:$ZZ$1, 0))</f>
        <v>0</v>
      </c>
      <c r="B542">
        <f>INDEX(resultados!$A$2:$ZZ$1395, 536, MATCH($B$2, resultados!$A$1:$ZZ$1, 0))</f>
        <v>0</v>
      </c>
      <c r="C542">
        <f>INDEX(resultados!$A$2:$ZZ$1395, 536, MATCH($B$3, resultados!$A$1:$ZZ$1, 0))</f>
        <v>0</v>
      </c>
    </row>
    <row r="543" spans="1:3">
      <c r="A543">
        <f>INDEX(resultados!$A$2:$ZZ$1395, 537, MATCH($B$1, resultados!$A$1:$ZZ$1, 0))</f>
        <v>0</v>
      </c>
      <c r="B543">
        <f>INDEX(resultados!$A$2:$ZZ$1395, 537, MATCH($B$2, resultados!$A$1:$ZZ$1, 0))</f>
        <v>0</v>
      </c>
      <c r="C543">
        <f>INDEX(resultados!$A$2:$ZZ$1395, 537, MATCH($B$3, resultados!$A$1:$ZZ$1, 0))</f>
        <v>0</v>
      </c>
    </row>
    <row r="544" spans="1:3">
      <c r="A544">
        <f>INDEX(resultados!$A$2:$ZZ$1395, 538, MATCH($B$1, resultados!$A$1:$ZZ$1, 0))</f>
        <v>0</v>
      </c>
      <c r="B544">
        <f>INDEX(resultados!$A$2:$ZZ$1395, 538, MATCH($B$2, resultados!$A$1:$ZZ$1, 0))</f>
        <v>0</v>
      </c>
      <c r="C544">
        <f>INDEX(resultados!$A$2:$ZZ$1395, 538, MATCH($B$3, resultados!$A$1:$ZZ$1, 0))</f>
        <v>0</v>
      </c>
    </row>
    <row r="545" spans="1:3">
      <c r="A545">
        <f>INDEX(resultados!$A$2:$ZZ$1395, 539, MATCH($B$1, resultados!$A$1:$ZZ$1, 0))</f>
        <v>0</v>
      </c>
      <c r="B545">
        <f>INDEX(resultados!$A$2:$ZZ$1395, 539, MATCH($B$2, resultados!$A$1:$ZZ$1, 0))</f>
        <v>0</v>
      </c>
      <c r="C545">
        <f>INDEX(resultados!$A$2:$ZZ$1395, 539, MATCH($B$3, resultados!$A$1:$ZZ$1, 0))</f>
        <v>0</v>
      </c>
    </row>
    <row r="546" spans="1:3">
      <c r="A546">
        <f>INDEX(resultados!$A$2:$ZZ$1395, 540, MATCH($B$1, resultados!$A$1:$ZZ$1, 0))</f>
        <v>0</v>
      </c>
      <c r="B546">
        <f>INDEX(resultados!$A$2:$ZZ$1395, 540, MATCH($B$2, resultados!$A$1:$ZZ$1, 0))</f>
        <v>0</v>
      </c>
      <c r="C546">
        <f>INDEX(resultados!$A$2:$ZZ$1395, 540, MATCH($B$3, resultados!$A$1:$ZZ$1, 0))</f>
        <v>0</v>
      </c>
    </row>
    <row r="547" spans="1:3">
      <c r="A547">
        <f>INDEX(resultados!$A$2:$ZZ$1395, 541, MATCH($B$1, resultados!$A$1:$ZZ$1, 0))</f>
        <v>0</v>
      </c>
      <c r="B547">
        <f>INDEX(resultados!$A$2:$ZZ$1395, 541, MATCH($B$2, resultados!$A$1:$ZZ$1, 0))</f>
        <v>0</v>
      </c>
      <c r="C547">
        <f>INDEX(resultados!$A$2:$ZZ$1395, 541, MATCH($B$3, resultados!$A$1:$ZZ$1, 0))</f>
        <v>0</v>
      </c>
    </row>
    <row r="548" spans="1:3">
      <c r="A548">
        <f>INDEX(resultados!$A$2:$ZZ$1395, 542, MATCH($B$1, resultados!$A$1:$ZZ$1, 0))</f>
        <v>0</v>
      </c>
      <c r="B548">
        <f>INDEX(resultados!$A$2:$ZZ$1395, 542, MATCH($B$2, resultados!$A$1:$ZZ$1, 0))</f>
        <v>0</v>
      </c>
      <c r="C548">
        <f>INDEX(resultados!$A$2:$ZZ$1395, 542, MATCH($B$3, resultados!$A$1:$ZZ$1, 0))</f>
        <v>0</v>
      </c>
    </row>
    <row r="549" spans="1:3">
      <c r="A549">
        <f>INDEX(resultados!$A$2:$ZZ$1395, 543, MATCH($B$1, resultados!$A$1:$ZZ$1, 0))</f>
        <v>0</v>
      </c>
      <c r="B549">
        <f>INDEX(resultados!$A$2:$ZZ$1395, 543, MATCH($B$2, resultados!$A$1:$ZZ$1, 0))</f>
        <v>0</v>
      </c>
      <c r="C549">
        <f>INDEX(resultados!$A$2:$ZZ$1395, 543, MATCH($B$3, resultados!$A$1:$ZZ$1, 0))</f>
        <v>0</v>
      </c>
    </row>
    <row r="550" spans="1:3">
      <c r="A550">
        <f>INDEX(resultados!$A$2:$ZZ$1395, 544, MATCH($B$1, resultados!$A$1:$ZZ$1, 0))</f>
        <v>0</v>
      </c>
      <c r="B550">
        <f>INDEX(resultados!$A$2:$ZZ$1395, 544, MATCH($B$2, resultados!$A$1:$ZZ$1, 0))</f>
        <v>0</v>
      </c>
      <c r="C550">
        <f>INDEX(resultados!$A$2:$ZZ$1395, 544, MATCH($B$3, resultados!$A$1:$ZZ$1, 0))</f>
        <v>0</v>
      </c>
    </row>
    <row r="551" spans="1:3">
      <c r="A551">
        <f>INDEX(resultados!$A$2:$ZZ$1395, 545, MATCH($B$1, resultados!$A$1:$ZZ$1, 0))</f>
        <v>0</v>
      </c>
      <c r="B551">
        <f>INDEX(resultados!$A$2:$ZZ$1395, 545, MATCH($B$2, resultados!$A$1:$ZZ$1, 0))</f>
        <v>0</v>
      </c>
      <c r="C551">
        <f>INDEX(resultados!$A$2:$ZZ$1395, 545, MATCH($B$3, resultados!$A$1:$ZZ$1, 0))</f>
        <v>0</v>
      </c>
    </row>
    <row r="552" spans="1:3">
      <c r="A552">
        <f>INDEX(resultados!$A$2:$ZZ$1395, 546, MATCH($B$1, resultados!$A$1:$ZZ$1, 0))</f>
        <v>0</v>
      </c>
      <c r="B552">
        <f>INDEX(resultados!$A$2:$ZZ$1395, 546, MATCH($B$2, resultados!$A$1:$ZZ$1, 0))</f>
        <v>0</v>
      </c>
      <c r="C552">
        <f>INDEX(resultados!$A$2:$ZZ$1395, 546, MATCH($B$3, resultados!$A$1:$ZZ$1, 0))</f>
        <v>0</v>
      </c>
    </row>
    <row r="553" spans="1:3">
      <c r="A553">
        <f>INDEX(resultados!$A$2:$ZZ$1395, 547, MATCH($B$1, resultados!$A$1:$ZZ$1, 0))</f>
        <v>0</v>
      </c>
      <c r="B553">
        <f>INDEX(resultados!$A$2:$ZZ$1395, 547, MATCH($B$2, resultados!$A$1:$ZZ$1, 0))</f>
        <v>0</v>
      </c>
      <c r="C553">
        <f>INDEX(resultados!$A$2:$ZZ$1395, 547, MATCH($B$3, resultados!$A$1:$ZZ$1, 0))</f>
        <v>0</v>
      </c>
    </row>
    <row r="554" spans="1:3">
      <c r="A554">
        <f>INDEX(resultados!$A$2:$ZZ$1395, 548, MATCH($B$1, resultados!$A$1:$ZZ$1, 0))</f>
        <v>0</v>
      </c>
      <c r="B554">
        <f>INDEX(resultados!$A$2:$ZZ$1395, 548, MATCH($B$2, resultados!$A$1:$ZZ$1, 0))</f>
        <v>0</v>
      </c>
      <c r="C554">
        <f>INDEX(resultados!$A$2:$ZZ$1395, 548, MATCH($B$3, resultados!$A$1:$ZZ$1, 0))</f>
        <v>0</v>
      </c>
    </row>
    <row r="555" spans="1:3">
      <c r="A555">
        <f>INDEX(resultados!$A$2:$ZZ$1395, 549, MATCH($B$1, resultados!$A$1:$ZZ$1, 0))</f>
        <v>0</v>
      </c>
      <c r="B555">
        <f>INDEX(resultados!$A$2:$ZZ$1395, 549, MATCH($B$2, resultados!$A$1:$ZZ$1, 0))</f>
        <v>0</v>
      </c>
      <c r="C555">
        <f>INDEX(resultados!$A$2:$ZZ$1395, 549, MATCH($B$3, resultados!$A$1:$ZZ$1, 0))</f>
        <v>0</v>
      </c>
    </row>
    <row r="556" spans="1:3">
      <c r="A556">
        <f>INDEX(resultados!$A$2:$ZZ$1395, 550, MATCH($B$1, resultados!$A$1:$ZZ$1, 0))</f>
        <v>0</v>
      </c>
      <c r="B556">
        <f>INDEX(resultados!$A$2:$ZZ$1395, 550, MATCH($B$2, resultados!$A$1:$ZZ$1, 0))</f>
        <v>0</v>
      </c>
      <c r="C556">
        <f>INDEX(resultados!$A$2:$ZZ$1395, 550, MATCH($B$3, resultados!$A$1:$ZZ$1, 0))</f>
        <v>0</v>
      </c>
    </row>
    <row r="557" spans="1:3">
      <c r="A557">
        <f>INDEX(resultados!$A$2:$ZZ$1395, 551, MATCH($B$1, resultados!$A$1:$ZZ$1, 0))</f>
        <v>0</v>
      </c>
      <c r="B557">
        <f>INDEX(resultados!$A$2:$ZZ$1395, 551, MATCH($B$2, resultados!$A$1:$ZZ$1, 0))</f>
        <v>0</v>
      </c>
      <c r="C557">
        <f>INDEX(resultados!$A$2:$ZZ$1395, 551, MATCH($B$3, resultados!$A$1:$ZZ$1, 0))</f>
        <v>0</v>
      </c>
    </row>
    <row r="558" spans="1:3">
      <c r="A558">
        <f>INDEX(resultados!$A$2:$ZZ$1395, 552, MATCH($B$1, resultados!$A$1:$ZZ$1, 0))</f>
        <v>0</v>
      </c>
      <c r="B558">
        <f>INDEX(resultados!$A$2:$ZZ$1395, 552, MATCH($B$2, resultados!$A$1:$ZZ$1, 0))</f>
        <v>0</v>
      </c>
      <c r="C558">
        <f>INDEX(resultados!$A$2:$ZZ$1395, 552, MATCH($B$3, resultados!$A$1:$ZZ$1, 0))</f>
        <v>0</v>
      </c>
    </row>
    <row r="559" spans="1:3">
      <c r="A559">
        <f>INDEX(resultados!$A$2:$ZZ$1395, 553, MATCH($B$1, resultados!$A$1:$ZZ$1, 0))</f>
        <v>0</v>
      </c>
      <c r="B559">
        <f>INDEX(resultados!$A$2:$ZZ$1395, 553, MATCH($B$2, resultados!$A$1:$ZZ$1, 0))</f>
        <v>0</v>
      </c>
      <c r="C559">
        <f>INDEX(resultados!$A$2:$ZZ$1395, 553, MATCH($B$3, resultados!$A$1:$ZZ$1, 0))</f>
        <v>0</v>
      </c>
    </row>
    <row r="560" spans="1:3">
      <c r="A560">
        <f>INDEX(resultados!$A$2:$ZZ$1395, 554, MATCH($B$1, resultados!$A$1:$ZZ$1, 0))</f>
        <v>0</v>
      </c>
      <c r="B560">
        <f>INDEX(resultados!$A$2:$ZZ$1395, 554, MATCH($B$2, resultados!$A$1:$ZZ$1, 0))</f>
        <v>0</v>
      </c>
      <c r="C560">
        <f>INDEX(resultados!$A$2:$ZZ$1395, 554, MATCH($B$3, resultados!$A$1:$ZZ$1, 0))</f>
        <v>0</v>
      </c>
    </row>
    <row r="561" spans="1:3">
      <c r="A561">
        <f>INDEX(resultados!$A$2:$ZZ$1395, 555, MATCH($B$1, resultados!$A$1:$ZZ$1, 0))</f>
        <v>0</v>
      </c>
      <c r="B561">
        <f>INDEX(resultados!$A$2:$ZZ$1395, 555, MATCH($B$2, resultados!$A$1:$ZZ$1, 0))</f>
        <v>0</v>
      </c>
      <c r="C561">
        <f>INDEX(resultados!$A$2:$ZZ$1395, 555, MATCH($B$3, resultados!$A$1:$ZZ$1, 0))</f>
        <v>0</v>
      </c>
    </row>
    <row r="562" spans="1:3">
      <c r="A562">
        <f>INDEX(resultados!$A$2:$ZZ$1395, 556, MATCH($B$1, resultados!$A$1:$ZZ$1, 0))</f>
        <v>0</v>
      </c>
      <c r="B562">
        <f>INDEX(resultados!$A$2:$ZZ$1395, 556, MATCH($B$2, resultados!$A$1:$ZZ$1, 0))</f>
        <v>0</v>
      </c>
      <c r="C562">
        <f>INDEX(resultados!$A$2:$ZZ$1395, 556, MATCH($B$3, resultados!$A$1:$ZZ$1, 0))</f>
        <v>0</v>
      </c>
    </row>
    <row r="563" spans="1:3">
      <c r="A563">
        <f>INDEX(resultados!$A$2:$ZZ$1395, 557, MATCH($B$1, resultados!$A$1:$ZZ$1, 0))</f>
        <v>0</v>
      </c>
      <c r="B563">
        <f>INDEX(resultados!$A$2:$ZZ$1395, 557, MATCH($B$2, resultados!$A$1:$ZZ$1, 0))</f>
        <v>0</v>
      </c>
      <c r="C563">
        <f>INDEX(resultados!$A$2:$ZZ$1395, 557, MATCH($B$3, resultados!$A$1:$ZZ$1, 0))</f>
        <v>0</v>
      </c>
    </row>
    <row r="564" spans="1:3">
      <c r="A564">
        <f>INDEX(resultados!$A$2:$ZZ$1395, 558, MATCH($B$1, resultados!$A$1:$ZZ$1, 0))</f>
        <v>0</v>
      </c>
      <c r="B564">
        <f>INDEX(resultados!$A$2:$ZZ$1395, 558, MATCH($B$2, resultados!$A$1:$ZZ$1, 0))</f>
        <v>0</v>
      </c>
      <c r="C564">
        <f>INDEX(resultados!$A$2:$ZZ$1395, 558, MATCH($B$3, resultados!$A$1:$ZZ$1, 0))</f>
        <v>0</v>
      </c>
    </row>
    <row r="565" spans="1:3">
      <c r="A565">
        <f>INDEX(resultados!$A$2:$ZZ$1395, 559, MATCH($B$1, resultados!$A$1:$ZZ$1, 0))</f>
        <v>0</v>
      </c>
      <c r="B565">
        <f>INDEX(resultados!$A$2:$ZZ$1395, 559, MATCH($B$2, resultados!$A$1:$ZZ$1, 0))</f>
        <v>0</v>
      </c>
      <c r="C565">
        <f>INDEX(resultados!$A$2:$ZZ$1395, 559, MATCH($B$3, resultados!$A$1:$ZZ$1, 0))</f>
        <v>0</v>
      </c>
    </row>
    <row r="566" spans="1:3">
      <c r="A566">
        <f>INDEX(resultados!$A$2:$ZZ$1395, 560, MATCH($B$1, resultados!$A$1:$ZZ$1, 0))</f>
        <v>0</v>
      </c>
      <c r="B566">
        <f>INDEX(resultados!$A$2:$ZZ$1395, 560, MATCH($B$2, resultados!$A$1:$ZZ$1, 0))</f>
        <v>0</v>
      </c>
      <c r="C566">
        <f>INDEX(resultados!$A$2:$ZZ$1395, 560, MATCH($B$3, resultados!$A$1:$ZZ$1, 0))</f>
        <v>0</v>
      </c>
    </row>
    <row r="567" spans="1:3">
      <c r="A567">
        <f>INDEX(resultados!$A$2:$ZZ$1395, 561, MATCH($B$1, resultados!$A$1:$ZZ$1, 0))</f>
        <v>0</v>
      </c>
      <c r="B567">
        <f>INDEX(resultados!$A$2:$ZZ$1395, 561, MATCH($B$2, resultados!$A$1:$ZZ$1, 0))</f>
        <v>0</v>
      </c>
      <c r="C567">
        <f>INDEX(resultados!$A$2:$ZZ$1395, 561, MATCH($B$3, resultados!$A$1:$ZZ$1, 0))</f>
        <v>0</v>
      </c>
    </row>
    <row r="568" spans="1:3">
      <c r="A568">
        <f>INDEX(resultados!$A$2:$ZZ$1395, 562, MATCH($B$1, resultados!$A$1:$ZZ$1, 0))</f>
        <v>0</v>
      </c>
      <c r="B568">
        <f>INDEX(resultados!$A$2:$ZZ$1395, 562, MATCH($B$2, resultados!$A$1:$ZZ$1, 0))</f>
        <v>0</v>
      </c>
      <c r="C568">
        <f>INDEX(resultados!$A$2:$ZZ$1395, 562, MATCH($B$3, resultados!$A$1:$ZZ$1, 0))</f>
        <v>0</v>
      </c>
    </row>
    <row r="569" spans="1:3">
      <c r="A569">
        <f>INDEX(resultados!$A$2:$ZZ$1395, 563, MATCH($B$1, resultados!$A$1:$ZZ$1, 0))</f>
        <v>0</v>
      </c>
      <c r="B569">
        <f>INDEX(resultados!$A$2:$ZZ$1395, 563, MATCH($B$2, resultados!$A$1:$ZZ$1, 0))</f>
        <v>0</v>
      </c>
      <c r="C569">
        <f>INDEX(resultados!$A$2:$ZZ$1395, 563, MATCH($B$3, resultados!$A$1:$ZZ$1, 0))</f>
        <v>0</v>
      </c>
    </row>
    <row r="570" spans="1:3">
      <c r="A570">
        <f>INDEX(resultados!$A$2:$ZZ$1395, 564, MATCH($B$1, resultados!$A$1:$ZZ$1, 0))</f>
        <v>0</v>
      </c>
      <c r="B570">
        <f>INDEX(resultados!$A$2:$ZZ$1395, 564, MATCH($B$2, resultados!$A$1:$ZZ$1, 0))</f>
        <v>0</v>
      </c>
      <c r="C570">
        <f>INDEX(resultados!$A$2:$ZZ$1395, 564, MATCH($B$3, resultados!$A$1:$ZZ$1, 0))</f>
        <v>0</v>
      </c>
    </row>
    <row r="571" spans="1:3">
      <c r="A571">
        <f>INDEX(resultados!$A$2:$ZZ$1395, 565, MATCH($B$1, resultados!$A$1:$ZZ$1, 0))</f>
        <v>0</v>
      </c>
      <c r="B571">
        <f>INDEX(resultados!$A$2:$ZZ$1395, 565, MATCH($B$2, resultados!$A$1:$ZZ$1, 0))</f>
        <v>0</v>
      </c>
      <c r="C571">
        <f>INDEX(resultados!$A$2:$ZZ$1395, 565, MATCH($B$3, resultados!$A$1:$ZZ$1, 0))</f>
        <v>0</v>
      </c>
    </row>
    <row r="572" spans="1:3">
      <c r="A572">
        <f>INDEX(resultados!$A$2:$ZZ$1395, 566, MATCH($B$1, resultados!$A$1:$ZZ$1, 0))</f>
        <v>0</v>
      </c>
      <c r="B572">
        <f>INDEX(resultados!$A$2:$ZZ$1395, 566, MATCH($B$2, resultados!$A$1:$ZZ$1, 0))</f>
        <v>0</v>
      </c>
      <c r="C572">
        <f>INDEX(resultados!$A$2:$ZZ$1395, 566, MATCH($B$3, resultados!$A$1:$ZZ$1, 0))</f>
        <v>0</v>
      </c>
    </row>
    <row r="573" spans="1:3">
      <c r="A573">
        <f>INDEX(resultados!$A$2:$ZZ$1395, 567, MATCH($B$1, resultados!$A$1:$ZZ$1, 0))</f>
        <v>0</v>
      </c>
      <c r="B573">
        <f>INDEX(resultados!$A$2:$ZZ$1395, 567, MATCH($B$2, resultados!$A$1:$ZZ$1, 0))</f>
        <v>0</v>
      </c>
      <c r="C573">
        <f>INDEX(resultados!$A$2:$ZZ$1395, 567, MATCH($B$3, resultados!$A$1:$ZZ$1, 0))</f>
        <v>0</v>
      </c>
    </row>
    <row r="574" spans="1:3">
      <c r="A574">
        <f>INDEX(resultados!$A$2:$ZZ$1395, 568, MATCH($B$1, resultados!$A$1:$ZZ$1, 0))</f>
        <v>0</v>
      </c>
      <c r="B574">
        <f>INDEX(resultados!$A$2:$ZZ$1395, 568, MATCH($B$2, resultados!$A$1:$ZZ$1, 0))</f>
        <v>0</v>
      </c>
      <c r="C574">
        <f>INDEX(resultados!$A$2:$ZZ$1395, 568, MATCH($B$3, resultados!$A$1:$ZZ$1, 0))</f>
        <v>0</v>
      </c>
    </row>
    <row r="575" spans="1:3">
      <c r="A575">
        <f>INDEX(resultados!$A$2:$ZZ$1395, 569, MATCH($B$1, resultados!$A$1:$ZZ$1, 0))</f>
        <v>0</v>
      </c>
      <c r="B575">
        <f>INDEX(resultados!$A$2:$ZZ$1395, 569, MATCH($B$2, resultados!$A$1:$ZZ$1, 0))</f>
        <v>0</v>
      </c>
      <c r="C575">
        <f>INDEX(resultados!$A$2:$ZZ$1395, 569, MATCH($B$3, resultados!$A$1:$ZZ$1, 0))</f>
        <v>0</v>
      </c>
    </row>
    <row r="576" spans="1:3">
      <c r="A576">
        <f>INDEX(resultados!$A$2:$ZZ$1395, 570, MATCH($B$1, resultados!$A$1:$ZZ$1, 0))</f>
        <v>0</v>
      </c>
      <c r="B576">
        <f>INDEX(resultados!$A$2:$ZZ$1395, 570, MATCH($B$2, resultados!$A$1:$ZZ$1, 0))</f>
        <v>0</v>
      </c>
      <c r="C576">
        <f>INDEX(resultados!$A$2:$ZZ$1395, 570, MATCH($B$3, resultados!$A$1:$ZZ$1, 0))</f>
        <v>0</v>
      </c>
    </row>
    <row r="577" spans="1:3">
      <c r="A577">
        <f>INDEX(resultados!$A$2:$ZZ$1395, 571, MATCH($B$1, resultados!$A$1:$ZZ$1, 0))</f>
        <v>0</v>
      </c>
      <c r="B577">
        <f>INDEX(resultados!$A$2:$ZZ$1395, 571, MATCH($B$2, resultados!$A$1:$ZZ$1, 0))</f>
        <v>0</v>
      </c>
      <c r="C577">
        <f>INDEX(resultados!$A$2:$ZZ$1395, 571, MATCH($B$3, resultados!$A$1:$ZZ$1, 0))</f>
        <v>0</v>
      </c>
    </row>
    <row r="578" spans="1:3">
      <c r="A578">
        <f>INDEX(resultados!$A$2:$ZZ$1395, 572, MATCH($B$1, resultados!$A$1:$ZZ$1, 0))</f>
        <v>0</v>
      </c>
      <c r="B578">
        <f>INDEX(resultados!$A$2:$ZZ$1395, 572, MATCH($B$2, resultados!$A$1:$ZZ$1, 0))</f>
        <v>0</v>
      </c>
      <c r="C578">
        <f>INDEX(resultados!$A$2:$ZZ$1395, 572, MATCH($B$3, resultados!$A$1:$ZZ$1, 0))</f>
        <v>0</v>
      </c>
    </row>
    <row r="579" spans="1:3">
      <c r="A579">
        <f>INDEX(resultados!$A$2:$ZZ$1395, 573, MATCH($B$1, resultados!$A$1:$ZZ$1, 0))</f>
        <v>0</v>
      </c>
      <c r="B579">
        <f>INDEX(resultados!$A$2:$ZZ$1395, 573, MATCH($B$2, resultados!$A$1:$ZZ$1, 0))</f>
        <v>0</v>
      </c>
      <c r="C579">
        <f>INDEX(resultados!$A$2:$ZZ$1395, 573, MATCH($B$3, resultados!$A$1:$ZZ$1, 0))</f>
        <v>0</v>
      </c>
    </row>
    <row r="580" spans="1:3">
      <c r="A580">
        <f>INDEX(resultados!$A$2:$ZZ$1395, 574, MATCH($B$1, resultados!$A$1:$ZZ$1, 0))</f>
        <v>0</v>
      </c>
      <c r="B580">
        <f>INDEX(resultados!$A$2:$ZZ$1395, 574, MATCH($B$2, resultados!$A$1:$ZZ$1, 0))</f>
        <v>0</v>
      </c>
      <c r="C580">
        <f>INDEX(resultados!$A$2:$ZZ$1395, 574, MATCH($B$3, resultados!$A$1:$ZZ$1, 0))</f>
        <v>0</v>
      </c>
    </row>
    <row r="581" spans="1:3">
      <c r="A581">
        <f>INDEX(resultados!$A$2:$ZZ$1395, 575, MATCH($B$1, resultados!$A$1:$ZZ$1, 0))</f>
        <v>0</v>
      </c>
      <c r="B581">
        <f>INDEX(resultados!$A$2:$ZZ$1395, 575, MATCH($B$2, resultados!$A$1:$ZZ$1, 0))</f>
        <v>0</v>
      </c>
      <c r="C581">
        <f>INDEX(resultados!$A$2:$ZZ$1395, 575, MATCH($B$3, resultados!$A$1:$ZZ$1, 0))</f>
        <v>0</v>
      </c>
    </row>
    <row r="582" spans="1:3">
      <c r="A582">
        <f>INDEX(resultados!$A$2:$ZZ$1395, 576, MATCH($B$1, resultados!$A$1:$ZZ$1, 0))</f>
        <v>0</v>
      </c>
      <c r="B582">
        <f>INDEX(resultados!$A$2:$ZZ$1395, 576, MATCH($B$2, resultados!$A$1:$ZZ$1, 0))</f>
        <v>0</v>
      </c>
      <c r="C582">
        <f>INDEX(resultados!$A$2:$ZZ$1395, 576, MATCH($B$3, resultados!$A$1:$ZZ$1, 0))</f>
        <v>0</v>
      </c>
    </row>
    <row r="583" spans="1:3">
      <c r="A583">
        <f>INDEX(resultados!$A$2:$ZZ$1395, 577, MATCH($B$1, resultados!$A$1:$ZZ$1, 0))</f>
        <v>0</v>
      </c>
      <c r="B583">
        <f>INDEX(resultados!$A$2:$ZZ$1395, 577, MATCH($B$2, resultados!$A$1:$ZZ$1, 0))</f>
        <v>0</v>
      </c>
      <c r="C583">
        <f>INDEX(resultados!$A$2:$ZZ$1395, 577, MATCH($B$3, resultados!$A$1:$ZZ$1, 0))</f>
        <v>0</v>
      </c>
    </row>
    <row r="584" spans="1:3">
      <c r="A584">
        <f>INDEX(resultados!$A$2:$ZZ$1395, 578, MATCH($B$1, resultados!$A$1:$ZZ$1, 0))</f>
        <v>0</v>
      </c>
      <c r="B584">
        <f>INDEX(resultados!$A$2:$ZZ$1395, 578, MATCH($B$2, resultados!$A$1:$ZZ$1, 0))</f>
        <v>0</v>
      </c>
      <c r="C584">
        <f>INDEX(resultados!$A$2:$ZZ$1395, 578, MATCH($B$3, resultados!$A$1:$ZZ$1, 0))</f>
        <v>0</v>
      </c>
    </row>
    <row r="585" spans="1:3">
      <c r="A585">
        <f>INDEX(resultados!$A$2:$ZZ$1395, 579, MATCH($B$1, resultados!$A$1:$ZZ$1, 0))</f>
        <v>0</v>
      </c>
      <c r="B585">
        <f>INDEX(resultados!$A$2:$ZZ$1395, 579, MATCH($B$2, resultados!$A$1:$ZZ$1, 0))</f>
        <v>0</v>
      </c>
      <c r="C585">
        <f>INDEX(resultados!$A$2:$ZZ$1395, 579, MATCH($B$3, resultados!$A$1:$ZZ$1, 0))</f>
        <v>0</v>
      </c>
    </row>
    <row r="586" spans="1:3">
      <c r="A586">
        <f>INDEX(resultados!$A$2:$ZZ$1395, 580, MATCH($B$1, resultados!$A$1:$ZZ$1, 0))</f>
        <v>0</v>
      </c>
      <c r="B586">
        <f>INDEX(resultados!$A$2:$ZZ$1395, 580, MATCH($B$2, resultados!$A$1:$ZZ$1, 0))</f>
        <v>0</v>
      </c>
      <c r="C586">
        <f>INDEX(resultados!$A$2:$ZZ$1395, 580, MATCH($B$3, resultados!$A$1:$ZZ$1, 0))</f>
        <v>0</v>
      </c>
    </row>
    <row r="587" spans="1:3">
      <c r="A587">
        <f>INDEX(resultados!$A$2:$ZZ$1395, 581, MATCH($B$1, resultados!$A$1:$ZZ$1, 0))</f>
        <v>0</v>
      </c>
      <c r="B587">
        <f>INDEX(resultados!$A$2:$ZZ$1395, 581, MATCH($B$2, resultados!$A$1:$ZZ$1, 0))</f>
        <v>0</v>
      </c>
      <c r="C587">
        <f>INDEX(resultados!$A$2:$ZZ$1395, 581, MATCH($B$3, resultados!$A$1:$ZZ$1, 0))</f>
        <v>0</v>
      </c>
    </row>
    <row r="588" spans="1:3">
      <c r="A588">
        <f>INDEX(resultados!$A$2:$ZZ$1395, 582, MATCH($B$1, resultados!$A$1:$ZZ$1, 0))</f>
        <v>0</v>
      </c>
      <c r="B588">
        <f>INDEX(resultados!$A$2:$ZZ$1395, 582, MATCH($B$2, resultados!$A$1:$ZZ$1, 0))</f>
        <v>0</v>
      </c>
      <c r="C588">
        <f>INDEX(resultados!$A$2:$ZZ$1395, 582, MATCH($B$3, resultados!$A$1:$ZZ$1, 0))</f>
        <v>0</v>
      </c>
    </row>
    <row r="589" spans="1:3">
      <c r="A589">
        <f>INDEX(resultados!$A$2:$ZZ$1395, 583, MATCH($B$1, resultados!$A$1:$ZZ$1, 0))</f>
        <v>0</v>
      </c>
      <c r="B589">
        <f>INDEX(resultados!$A$2:$ZZ$1395, 583, MATCH($B$2, resultados!$A$1:$ZZ$1, 0))</f>
        <v>0</v>
      </c>
      <c r="C589">
        <f>INDEX(resultados!$A$2:$ZZ$1395, 583, MATCH($B$3, resultados!$A$1:$ZZ$1, 0))</f>
        <v>0</v>
      </c>
    </row>
    <row r="590" spans="1:3">
      <c r="A590">
        <f>INDEX(resultados!$A$2:$ZZ$1395, 584, MATCH($B$1, resultados!$A$1:$ZZ$1, 0))</f>
        <v>0</v>
      </c>
      <c r="B590">
        <f>INDEX(resultados!$A$2:$ZZ$1395, 584, MATCH($B$2, resultados!$A$1:$ZZ$1, 0))</f>
        <v>0</v>
      </c>
      <c r="C590">
        <f>INDEX(resultados!$A$2:$ZZ$1395, 584, MATCH($B$3, resultados!$A$1:$ZZ$1, 0))</f>
        <v>0</v>
      </c>
    </row>
    <row r="591" spans="1:3">
      <c r="A591">
        <f>INDEX(resultados!$A$2:$ZZ$1395, 585, MATCH($B$1, resultados!$A$1:$ZZ$1, 0))</f>
        <v>0</v>
      </c>
      <c r="B591">
        <f>INDEX(resultados!$A$2:$ZZ$1395, 585, MATCH($B$2, resultados!$A$1:$ZZ$1, 0))</f>
        <v>0</v>
      </c>
      <c r="C591">
        <f>INDEX(resultados!$A$2:$ZZ$1395, 585, MATCH($B$3, resultados!$A$1:$ZZ$1, 0))</f>
        <v>0</v>
      </c>
    </row>
    <row r="592" spans="1:3">
      <c r="A592">
        <f>INDEX(resultados!$A$2:$ZZ$1395, 586, MATCH($B$1, resultados!$A$1:$ZZ$1, 0))</f>
        <v>0</v>
      </c>
      <c r="B592">
        <f>INDEX(resultados!$A$2:$ZZ$1395, 586, MATCH($B$2, resultados!$A$1:$ZZ$1, 0))</f>
        <v>0</v>
      </c>
      <c r="C592">
        <f>INDEX(resultados!$A$2:$ZZ$1395, 586, MATCH($B$3, resultados!$A$1:$ZZ$1, 0))</f>
        <v>0</v>
      </c>
    </row>
    <row r="593" spans="1:3">
      <c r="A593">
        <f>INDEX(resultados!$A$2:$ZZ$1395, 587, MATCH($B$1, resultados!$A$1:$ZZ$1, 0))</f>
        <v>0</v>
      </c>
      <c r="B593">
        <f>INDEX(resultados!$A$2:$ZZ$1395, 587, MATCH($B$2, resultados!$A$1:$ZZ$1, 0))</f>
        <v>0</v>
      </c>
      <c r="C593">
        <f>INDEX(resultados!$A$2:$ZZ$1395, 587, MATCH($B$3, resultados!$A$1:$ZZ$1, 0))</f>
        <v>0</v>
      </c>
    </row>
    <row r="594" spans="1:3">
      <c r="A594">
        <f>INDEX(resultados!$A$2:$ZZ$1395, 588, MATCH($B$1, resultados!$A$1:$ZZ$1, 0))</f>
        <v>0</v>
      </c>
      <c r="B594">
        <f>INDEX(resultados!$A$2:$ZZ$1395, 588, MATCH($B$2, resultados!$A$1:$ZZ$1, 0))</f>
        <v>0</v>
      </c>
      <c r="C594">
        <f>INDEX(resultados!$A$2:$ZZ$1395, 588, MATCH($B$3, resultados!$A$1:$ZZ$1, 0))</f>
        <v>0</v>
      </c>
    </row>
    <row r="595" spans="1:3">
      <c r="A595">
        <f>INDEX(resultados!$A$2:$ZZ$1395, 589, MATCH($B$1, resultados!$A$1:$ZZ$1, 0))</f>
        <v>0</v>
      </c>
      <c r="B595">
        <f>INDEX(resultados!$A$2:$ZZ$1395, 589, MATCH($B$2, resultados!$A$1:$ZZ$1, 0))</f>
        <v>0</v>
      </c>
      <c r="C595">
        <f>INDEX(resultados!$A$2:$ZZ$1395, 589, MATCH($B$3, resultados!$A$1:$ZZ$1, 0))</f>
        <v>0</v>
      </c>
    </row>
    <row r="596" spans="1:3">
      <c r="A596">
        <f>INDEX(resultados!$A$2:$ZZ$1395, 590, MATCH($B$1, resultados!$A$1:$ZZ$1, 0))</f>
        <v>0</v>
      </c>
      <c r="B596">
        <f>INDEX(resultados!$A$2:$ZZ$1395, 590, MATCH($B$2, resultados!$A$1:$ZZ$1, 0))</f>
        <v>0</v>
      </c>
      <c r="C596">
        <f>INDEX(resultados!$A$2:$ZZ$1395, 590, MATCH($B$3, resultados!$A$1:$ZZ$1, 0))</f>
        <v>0</v>
      </c>
    </row>
    <row r="597" spans="1:3">
      <c r="A597">
        <f>INDEX(resultados!$A$2:$ZZ$1395, 591, MATCH($B$1, resultados!$A$1:$ZZ$1, 0))</f>
        <v>0</v>
      </c>
      <c r="B597">
        <f>INDEX(resultados!$A$2:$ZZ$1395, 591, MATCH($B$2, resultados!$A$1:$ZZ$1, 0))</f>
        <v>0</v>
      </c>
      <c r="C597">
        <f>INDEX(resultados!$A$2:$ZZ$1395, 591, MATCH($B$3, resultados!$A$1:$ZZ$1, 0))</f>
        <v>0</v>
      </c>
    </row>
    <row r="598" spans="1:3">
      <c r="A598">
        <f>INDEX(resultados!$A$2:$ZZ$1395, 592, MATCH($B$1, resultados!$A$1:$ZZ$1, 0))</f>
        <v>0</v>
      </c>
      <c r="B598">
        <f>INDEX(resultados!$A$2:$ZZ$1395, 592, MATCH($B$2, resultados!$A$1:$ZZ$1, 0))</f>
        <v>0</v>
      </c>
      <c r="C598">
        <f>INDEX(resultados!$A$2:$ZZ$1395, 592, MATCH($B$3, resultados!$A$1:$ZZ$1, 0))</f>
        <v>0</v>
      </c>
    </row>
    <row r="599" spans="1:3">
      <c r="A599">
        <f>INDEX(resultados!$A$2:$ZZ$1395, 593, MATCH($B$1, resultados!$A$1:$ZZ$1, 0))</f>
        <v>0</v>
      </c>
      <c r="B599">
        <f>INDEX(resultados!$A$2:$ZZ$1395, 593, MATCH($B$2, resultados!$A$1:$ZZ$1, 0))</f>
        <v>0</v>
      </c>
      <c r="C599">
        <f>INDEX(resultados!$A$2:$ZZ$1395, 593, MATCH($B$3, resultados!$A$1:$ZZ$1, 0))</f>
        <v>0</v>
      </c>
    </row>
    <row r="600" spans="1:3">
      <c r="A600">
        <f>INDEX(resultados!$A$2:$ZZ$1395, 594, MATCH($B$1, resultados!$A$1:$ZZ$1, 0))</f>
        <v>0</v>
      </c>
      <c r="B600">
        <f>INDEX(resultados!$A$2:$ZZ$1395, 594, MATCH($B$2, resultados!$A$1:$ZZ$1, 0))</f>
        <v>0</v>
      </c>
      <c r="C600">
        <f>INDEX(resultados!$A$2:$ZZ$1395, 594, MATCH($B$3, resultados!$A$1:$ZZ$1, 0))</f>
        <v>0</v>
      </c>
    </row>
    <row r="601" spans="1:3">
      <c r="A601">
        <f>INDEX(resultados!$A$2:$ZZ$1395, 595, MATCH($B$1, resultados!$A$1:$ZZ$1, 0))</f>
        <v>0</v>
      </c>
      <c r="B601">
        <f>INDEX(resultados!$A$2:$ZZ$1395, 595, MATCH($B$2, resultados!$A$1:$ZZ$1, 0))</f>
        <v>0</v>
      </c>
      <c r="C601">
        <f>INDEX(resultados!$A$2:$ZZ$1395, 595, MATCH($B$3, resultados!$A$1:$ZZ$1, 0))</f>
        <v>0</v>
      </c>
    </row>
    <row r="602" spans="1:3">
      <c r="A602">
        <f>INDEX(resultados!$A$2:$ZZ$1395, 596, MATCH($B$1, resultados!$A$1:$ZZ$1, 0))</f>
        <v>0</v>
      </c>
      <c r="B602">
        <f>INDEX(resultados!$A$2:$ZZ$1395, 596, MATCH($B$2, resultados!$A$1:$ZZ$1, 0))</f>
        <v>0</v>
      </c>
      <c r="C602">
        <f>INDEX(resultados!$A$2:$ZZ$1395, 596, MATCH($B$3, resultados!$A$1:$ZZ$1, 0))</f>
        <v>0</v>
      </c>
    </row>
    <row r="603" spans="1:3">
      <c r="A603">
        <f>INDEX(resultados!$A$2:$ZZ$1395, 597, MATCH($B$1, resultados!$A$1:$ZZ$1, 0))</f>
        <v>0</v>
      </c>
      <c r="B603">
        <f>INDEX(resultados!$A$2:$ZZ$1395, 597, MATCH($B$2, resultados!$A$1:$ZZ$1, 0))</f>
        <v>0</v>
      </c>
      <c r="C603">
        <f>INDEX(resultados!$A$2:$ZZ$1395, 597, MATCH($B$3, resultados!$A$1:$ZZ$1, 0))</f>
        <v>0</v>
      </c>
    </row>
    <row r="604" spans="1:3">
      <c r="A604">
        <f>INDEX(resultados!$A$2:$ZZ$1395, 598, MATCH($B$1, resultados!$A$1:$ZZ$1, 0))</f>
        <v>0</v>
      </c>
      <c r="B604">
        <f>INDEX(resultados!$A$2:$ZZ$1395, 598, MATCH($B$2, resultados!$A$1:$ZZ$1, 0))</f>
        <v>0</v>
      </c>
      <c r="C604">
        <f>INDEX(resultados!$A$2:$ZZ$1395, 598, MATCH($B$3, resultados!$A$1:$ZZ$1, 0))</f>
        <v>0</v>
      </c>
    </row>
    <row r="605" spans="1:3">
      <c r="A605">
        <f>INDEX(resultados!$A$2:$ZZ$1395, 599, MATCH($B$1, resultados!$A$1:$ZZ$1, 0))</f>
        <v>0</v>
      </c>
      <c r="B605">
        <f>INDEX(resultados!$A$2:$ZZ$1395, 599, MATCH($B$2, resultados!$A$1:$ZZ$1, 0))</f>
        <v>0</v>
      </c>
      <c r="C605">
        <f>INDEX(resultados!$A$2:$ZZ$1395, 599, MATCH($B$3, resultados!$A$1:$ZZ$1, 0))</f>
        <v>0</v>
      </c>
    </row>
    <row r="606" spans="1:3">
      <c r="A606">
        <f>INDEX(resultados!$A$2:$ZZ$1395, 600, MATCH($B$1, resultados!$A$1:$ZZ$1, 0))</f>
        <v>0</v>
      </c>
      <c r="B606">
        <f>INDEX(resultados!$A$2:$ZZ$1395, 600, MATCH($B$2, resultados!$A$1:$ZZ$1, 0))</f>
        <v>0</v>
      </c>
      <c r="C606">
        <f>INDEX(resultados!$A$2:$ZZ$1395, 600, MATCH($B$3, resultados!$A$1:$ZZ$1, 0))</f>
        <v>0</v>
      </c>
    </row>
    <row r="607" spans="1:3">
      <c r="A607">
        <f>INDEX(resultados!$A$2:$ZZ$1395, 601, MATCH($B$1, resultados!$A$1:$ZZ$1, 0))</f>
        <v>0</v>
      </c>
      <c r="B607">
        <f>INDEX(resultados!$A$2:$ZZ$1395, 601, MATCH($B$2, resultados!$A$1:$ZZ$1, 0))</f>
        <v>0</v>
      </c>
      <c r="C607">
        <f>INDEX(resultados!$A$2:$ZZ$1395, 601, MATCH($B$3, resultados!$A$1:$ZZ$1, 0))</f>
        <v>0</v>
      </c>
    </row>
    <row r="608" spans="1:3">
      <c r="A608">
        <f>INDEX(resultados!$A$2:$ZZ$1395, 602, MATCH($B$1, resultados!$A$1:$ZZ$1, 0))</f>
        <v>0</v>
      </c>
      <c r="B608">
        <f>INDEX(resultados!$A$2:$ZZ$1395, 602, MATCH($B$2, resultados!$A$1:$ZZ$1, 0))</f>
        <v>0</v>
      </c>
      <c r="C608">
        <f>INDEX(resultados!$A$2:$ZZ$1395, 602, MATCH($B$3, resultados!$A$1:$ZZ$1, 0))</f>
        <v>0</v>
      </c>
    </row>
    <row r="609" spans="1:3">
      <c r="A609">
        <f>INDEX(resultados!$A$2:$ZZ$1395, 603, MATCH($B$1, resultados!$A$1:$ZZ$1, 0))</f>
        <v>0</v>
      </c>
      <c r="B609">
        <f>INDEX(resultados!$A$2:$ZZ$1395, 603, MATCH($B$2, resultados!$A$1:$ZZ$1, 0))</f>
        <v>0</v>
      </c>
      <c r="C609">
        <f>INDEX(resultados!$A$2:$ZZ$1395, 603, MATCH($B$3, resultados!$A$1:$ZZ$1, 0))</f>
        <v>0</v>
      </c>
    </row>
    <row r="610" spans="1:3">
      <c r="A610">
        <f>INDEX(resultados!$A$2:$ZZ$1395, 604, MATCH($B$1, resultados!$A$1:$ZZ$1, 0))</f>
        <v>0</v>
      </c>
      <c r="B610">
        <f>INDEX(resultados!$A$2:$ZZ$1395, 604, MATCH($B$2, resultados!$A$1:$ZZ$1, 0))</f>
        <v>0</v>
      </c>
      <c r="C610">
        <f>INDEX(resultados!$A$2:$ZZ$1395, 604, MATCH($B$3, resultados!$A$1:$ZZ$1, 0))</f>
        <v>0</v>
      </c>
    </row>
    <row r="611" spans="1:3">
      <c r="A611">
        <f>INDEX(resultados!$A$2:$ZZ$1395, 605, MATCH($B$1, resultados!$A$1:$ZZ$1, 0))</f>
        <v>0</v>
      </c>
      <c r="B611">
        <f>INDEX(resultados!$A$2:$ZZ$1395, 605, MATCH($B$2, resultados!$A$1:$ZZ$1, 0))</f>
        <v>0</v>
      </c>
      <c r="C611">
        <f>INDEX(resultados!$A$2:$ZZ$1395, 605, MATCH($B$3, resultados!$A$1:$ZZ$1, 0))</f>
        <v>0</v>
      </c>
    </row>
    <row r="612" spans="1:3">
      <c r="A612">
        <f>INDEX(resultados!$A$2:$ZZ$1395, 606, MATCH($B$1, resultados!$A$1:$ZZ$1, 0))</f>
        <v>0</v>
      </c>
      <c r="B612">
        <f>INDEX(resultados!$A$2:$ZZ$1395, 606, MATCH($B$2, resultados!$A$1:$ZZ$1, 0))</f>
        <v>0</v>
      </c>
      <c r="C612">
        <f>INDEX(resultados!$A$2:$ZZ$1395, 606, MATCH($B$3, resultados!$A$1:$ZZ$1, 0))</f>
        <v>0</v>
      </c>
    </row>
    <row r="613" spans="1:3">
      <c r="A613">
        <f>INDEX(resultados!$A$2:$ZZ$1395, 607, MATCH($B$1, resultados!$A$1:$ZZ$1, 0))</f>
        <v>0</v>
      </c>
      <c r="B613">
        <f>INDEX(resultados!$A$2:$ZZ$1395, 607, MATCH($B$2, resultados!$A$1:$ZZ$1, 0))</f>
        <v>0</v>
      </c>
      <c r="C613">
        <f>INDEX(resultados!$A$2:$ZZ$1395, 607, MATCH($B$3, resultados!$A$1:$ZZ$1, 0))</f>
        <v>0</v>
      </c>
    </row>
    <row r="614" spans="1:3">
      <c r="A614">
        <f>INDEX(resultados!$A$2:$ZZ$1395, 608, MATCH($B$1, resultados!$A$1:$ZZ$1, 0))</f>
        <v>0</v>
      </c>
      <c r="B614">
        <f>INDEX(resultados!$A$2:$ZZ$1395, 608, MATCH($B$2, resultados!$A$1:$ZZ$1, 0))</f>
        <v>0</v>
      </c>
      <c r="C614">
        <f>INDEX(resultados!$A$2:$ZZ$1395, 608, MATCH($B$3, resultados!$A$1:$ZZ$1, 0))</f>
        <v>0</v>
      </c>
    </row>
    <row r="615" spans="1:3">
      <c r="A615">
        <f>INDEX(resultados!$A$2:$ZZ$1395, 609, MATCH($B$1, resultados!$A$1:$ZZ$1, 0))</f>
        <v>0</v>
      </c>
      <c r="B615">
        <f>INDEX(resultados!$A$2:$ZZ$1395, 609, MATCH($B$2, resultados!$A$1:$ZZ$1, 0))</f>
        <v>0</v>
      </c>
      <c r="C615">
        <f>INDEX(resultados!$A$2:$ZZ$1395, 609, MATCH($B$3, resultados!$A$1:$ZZ$1, 0))</f>
        <v>0</v>
      </c>
    </row>
    <row r="616" spans="1:3">
      <c r="A616">
        <f>INDEX(resultados!$A$2:$ZZ$1395, 610, MATCH($B$1, resultados!$A$1:$ZZ$1, 0))</f>
        <v>0</v>
      </c>
      <c r="B616">
        <f>INDEX(resultados!$A$2:$ZZ$1395, 610, MATCH($B$2, resultados!$A$1:$ZZ$1, 0))</f>
        <v>0</v>
      </c>
      <c r="C616">
        <f>INDEX(resultados!$A$2:$ZZ$1395, 610, MATCH($B$3, resultados!$A$1:$ZZ$1, 0))</f>
        <v>0</v>
      </c>
    </row>
    <row r="617" spans="1:3">
      <c r="A617">
        <f>INDEX(resultados!$A$2:$ZZ$1395, 611, MATCH($B$1, resultados!$A$1:$ZZ$1, 0))</f>
        <v>0</v>
      </c>
      <c r="B617">
        <f>INDEX(resultados!$A$2:$ZZ$1395, 611, MATCH($B$2, resultados!$A$1:$ZZ$1, 0))</f>
        <v>0</v>
      </c>
      <c r="C617">
        <f>INDEX(resultados!$A$2:$ZZ$1395, 611, MATCH($B$3, resultados!$A$1:$ZZ$1, 0))</f>
        <v>0</v>
      </c>
    </row>
    <row r="618" spans="1:3">
      <c r="A618">
        <f>INDEX(resultados!$A$2:$ZZ$1395, 612, MATCH($B$1, resultados!$A$1:$ZZ$1, 0))</f>
        <v>0</v>
      </c>
      <c r="B618">
        <f>INDEX(resultados!$A$2:$ZZ$1395, 612, MATCH($B$2, resultados!$A$1:$ZZ$1, 0))</f>
        <v>0</v>
      </c>
      <c r="C618">
        <f>INDEX(resultados!$A$2:$ZZ$1395, 612, MATCH($B$3, resultados!$A$1:$ZZ$1, 0))</f>
        <v>0</v>
      </c>
    </row>
    <row r="619" spans="1:3">
      <c r="A619">
        <f>INDEX(resultados!$A$2:$ZZ$1395, 613, MATCH($B$1, resultados!$A$1:$ZZ$1, 0))</f>
        <v>0</v>
      </c>
      <c r="B619">
        <f>INDEX(resultados!$A$2:$ZZ$1395, 613, MATCH($B$2, resultados!$A$1:$ZZ$1, 0))</f>
        <v>0</v>
      </c>
      <c r="C619">
        <f>INDEX(resultados!$A$2:$ZZ$1395, 613, MATCH($B$3, resultados!$A$1:$ZZ$1, 0))</f>
        <v>0</v>
      </c>
    </row>
    <row r="620" spans="1:3">
      <c r="A620">
        <f>INDEX(resultados!$A$2:$ZZ$1395, 614, MATCH($B$1, resultados!$A$1:$ZZ$1, 0))</f>
        <v>0</v>
      </c>
      <c r="B620">
        <f>INDEX(resultados!$A$2:$ZZ$1395, 614, MATCH($B$2, resultados!$A$1:$ZZ$1, 0))</f>
        <v>0</v>
      </c>
      <c r="C620">
        <f>INDEX(resultados!$A$2:$ZZ$1395, 614, MATCH($B$3, resultados!$A$1:$ZZ$1, 0))</f>
        <v>0</v>
      </c>
    </row>
    <row r="621" spans="1:3">
      <c r="A621">
        <f>INDEX(resultados!$A$2:$ZZ$1395, 615, MATCH($B$1, resultados!$A$1:$ZZ$1, 0))</f>
        <v>0</v>
      </c>
      <c r="B621">
        <f>INDEX(resultados!$A$2:$ZZ$1395, 615, MATCH($B$2, resultados!$A$1:$ZZ$1, 0))</f>
        <v>0</v>
      </c>
      <c r="C621">
        <f>INDEX(resultados!$A$2:$ZZ$1395, 615, MATCH($B$3, resultados!$A$1:$ZZ$1, 0))</f>
        <v>0</v>
      </c>
    </row>
    <row r="622" spans="1:3">
      <c r="A622">
        <f>INDEX(resultados!$A$2:$ZZ$1395, 616, MATCH($B$1, resultados!$A$1:$ZZ$1, 0))</f>
        <v>0</v>
      </c>
      <c r="B622">
        <f>INDEX(resultados!$A$2:$ZZ$1395, 616, MATCH($B$2, resultados!$A$1:$ZZ$1, 0))</f>
        <v>0</v>
      </c>
      <c r="C622">
        <f>INDEX(resultados!$A$2:$ZZ$1395, 616, MATCH($B$3, resultados!$A$1:$ZZ$1, 0))</f>
        <v>0</v>
      </c>
    </row>
    <row r="623" spans="1:3">
      <c r="A623">
        <f>INDEX(resultados!$A$2:$ZZ$1395, 617, MATCH($B$1, resultados!$A$1:$ZZ$1, 0))</f>
        <v>0</v>
      </c>
      <c r="B623">
        <f>INDEX(resultados!$A$2:$ZZ$1395, 617, MATCH($B$2, resultados!$A$1:$ZZ$1, 0))</f>
        <v>0</v>
      </c>
      <c r="C623">
        <f>INDEX(resultados!$A$2:$ZZ$1395, 617, MATCH($B$3, resultados!$A$1:$ZZ$1, 0))</f>
        <v>0</v>
      </c>
    </row>
    <row r="624" spans="1:3">
      <c r="A624">
        <f>INDEX(resultados!$A$2:$ZZ$1395, 618, MATCH($B$1, resultados!$A$1:$ZZ$1, 0))</f>
        <v>0</v>
      </c>
      <c r="B624">
        <f>INDEX(resultados!$A$2:$ZZ$1395, 618, MATCH($B$2, resultados!$A$1:$ZZ$1, 0))</f>
        <v>0</v>
      </c>
      <c r="C624">
        <f>INDEX(resultados!$A$2:$ZZ$1395, 618, MATCH($B$3, resultados!$A$1:$ZZ$1, 0))</f>
        <v>0</v>
      </c>
    </row>
    <row r="625" spans="1:3">
      <c r="A625">
        <f>INDEX(resultados!$A$2:$ZZ$1395, 619, MATCH($B$1, resultados!$A$1:$ZZ$1, 0))</f>
        <v>0</v>
      </c>
      <c r="B625">
        <f>INDEX(resultados!$A$2:$ZZ$1395, 619, MATCH($B$2, resultados!$A$1:$ZZ$1, 0))</f>
        <v>0</v>
      </c>
      <c r="C625">
        <f>INDEX(resultados!$A$2:$ZZ$1395, 619, MATCH($B$3, resultados!$A$1:$ZZ$1, 0))</f>
        <v>0</v>
      </c>
    </row>
    <row r="626" spans="1:3">
      <c r="A626">
        <f>INDEX(resultados!$A$2:$ZZ$1395, 620, MATCH($B$1, resultados!$A$1:$ZZ$1, 0))</f>
        <v>0</v>
      </c>
      <c r="B626">
        <f>INDEX(resultados!$A$2:$ZZ$1395, 620, MATCH($B$2, resultados!$A$1:$ZZ$1, 0))</f>
        <v>0</v>
      </c>
      <c r="C626">
        <f>INDEX(resultados!$A$2:$ZZ$1395, 620, MATCH($B$3, resultados!$A$1:$ZZ$1, 0))</f>
        <v>0</v>
      </c>
    </row>
    <row r="627" spans="1:3">
      <c r="A627">
        <f>INDEX(resultados!$A$2:$ZZ$1395, 621, MATCH($B$1, resultados!$A$1:$ZZ$1, 0))</f>
        <v>0</v>
      </c>
      <c r="B627">
        <f>INDEX(resultados!$A$2:$ZZ$1395, 621, MATCH($B$2, resultados!$A$1:$ZZ$1, 0))</f>
        <v>0</v>
      </c>
      <c r="C627">
        <f>INDEX(resultados!$A$2:$ZZ$1395, 621, MATCH($B$3, resultados!$A$1:$ZZ$1, 0))</f>
        <v>0</v>
      </c>
    </row>
    <row r="628" spans="1:3">
      <c r="A628">
        <f>INDEX(resultados!$A$2:$ZZ$1395, 622, MATCH($B$1, resultados!$A$1:$ZZ$1, 0))</f>
        <v>0</v>
      </c>
      <c r="B628">
        <f>INDEX(resultados!$A$2:$ZZ$1395, 622, MATCH($B$2, resultados!$A$1:$ZZ$1, 0))</f>
        <v>0</v>
      </c>
      <c r="C628">
        <f>INDEX(resultados!$A$2:$ZZ$1395, 622, MATCH($B$3, resultados!$A$1:$ZZ$1, 0))</f>
        <v>0</v>
      </c>
    </row>
    <row r="629" spans="1:3">
      <c r="A629">
        <f>INDEX(resultados!$A$2:$ZZ$1395, 623, MATCH($B$1, resultados!$A$1:$ZZ$1, 0))</f>
        <v>0</v>
      </c>
      <c r="B629">
        <f>INDEX(resultados!$A$2:$ZZ$1395, 623, MATCH($B$2, resultados!$A$1:$ZZ$1, 0))</f>
        <v>0</v>
      </c>
      <c r="C629">
        <f>INDEX(resultados!$A$2:$ZZ$1395, 623, MATCH($B$3, resultados!$A$1:$ZZ$1, 0))</f>
        <v>0</v>
      </c>
    </row>
    <row r="630" spans="1:3">
      <c r="A630">
        <f>INDEX(resultados!$A$2:$ZZ$1395, 624, MATCH($B$1, resultados!$A$1:$ZZ$1, 0))</f>
        <v>0</v>
      </c>
      <c r="B630">
        <f>INDEX(resultados!$A$2:$ZZ$1395, 624, MATCH($B$2, resultados!$A$1:$ZZ$1, 0))</f>
        <v>0</v>
      </c>
      <c r="C630">
        <f>INDEX(resultados!$A$2:$ZZ$1395, 624, MATCH($B$3, resultados!$A$1:$ZZ$1, 0))</f>
        <v>0</v>
      </c>
    </row>
    <row r="631" spans="1:3">
      <c r="A631">
        <f>INDEX(resultados!$A$2:$ZZ$1395, 625, MATCH($B$1, resultados!$A$1:$ZZ$1, 0))</f>
        <v>0</v>
      </c>
      <c r="B631">
        <f>INDEX(resultados!$A$2:$ZZ$1395, 625, MATCH($B$2, resultados!$A$1:$ZZ$1, 0))</f>
        <v>0</v>
      </c>
      <c r="C631">
        <f>INDEX(resultados!$A$2:$ZZ$1395, 625, MATCH($B$3, resultados!$A$1:$ZZ$1, 0))</f>
        <v>0</v>
      </c>
    </row>
    <row r="632" spans="1:3">
      <c r="A632">
        <f>INDEX(resultados!$A$2:$ZZ$1395, 626, MATCH($B$1, resultados!$A$1:$ZZ$1, 0))</f>
        <v>0</v>
      </c>
      <c r="B632">
        <f>INDEX(resultados!$A$2:$ZZ$1395, 626, MATCH($B$2, resultados!$A$1:$ZZ$1, 0))</f>
        <v>0</v>
      </c>
      <c r="C632">
        <f>INDEX(resultados!$A$2:$ZZ$1395, 626, MATCH($B$3, resultados!$A$1:$ZZ$1, 0))</f>
        <v>0</v>
      </c>
    </row>
    <row r="633" spans="1:3">
      <c r="A633">
        <f>INDEX(resultados!$A$2:$ZZ$1395, 627, MATCH($B$1, resultados!$A$1:$ZZ$1, 0))</f>
        <v>0</v>
      </c>
      <c r="B633">
        <f>INDEX(resultados!$A$2:$ZZ$1395, 627, MATCH($B$2, resultados!$A$1:$ZZ$1, 0))</f>
        <v>0</v>
      </c>
      <c r="C633">
        <f>INDEX(resultados!$A$2:$ZZ$1395, 627, MATCH($B$3, resultados!$A$1:$ZZ$1, 0))</f>
        <v>0</v>
      </c>
    </row>
    <row r="634" spans="1:3">
      <c r="A634">
        <f>INDEX(resultados!$A$2:$ZZ$1395, 628, MATCH($B$1, resultados!$A$1:$ZZ$1, 0))</f>
        <v>0</v>
      </c>
      <c r="B634">
        <f>INDEX(resultados!$A$2:$ZZ$1395, 628, MATCH($B$2, resultados!$A$1:$ZZ$1, 0))</f>
        <v>0</v>
      </c>
      <c r="C634">
        <f>INDEX(resultados!$A$2:$ZZ$1395, 628, MATCH($B$3, resultados!$A$1:$ZZ$1, 0))</f>
        <v>0</v>
      </c>
    </row>
    <row r="635" spans="1:3">
      <c r="A635">
        <f>INDEX(resultados!$A$2:$ZZ$1395, 629, MATCH($B$1, resultados!$A$1:$ZZ$1, 0))</f>
        <v>0</v>
      </c>
      <c r="B635">
        <f>INDEX(resultados!$A$2:$ZZ$1395, 629, MATCH($B$2, resultados!$A$1:$ZZ$1, 0))</f>
        <v>0</v>
      </c>
      <c r="C635">
        <f>INDEX(resultados!$A$2:$ZZ$1395, 629, MATCH($B$3, resultados!$A$1:$ZZ$1, 0))</f>
        <v>0</v>
      </c>
    </row>
    <row r="636" spans="1:3">
      <c r="A636">
        <f>INDEX(resultados!$A$2:$ZZ$1395, 630, MATCH($B$1, resultados!$A$1:$ZZ$1, 0))</f>
        <v>0</v>
      </c>
      <c r="B636">
        <f>INDEX(resultados!$A$2:$ZZ$1395, 630, MATCH($B$2, resultados!$A$1:$ZZ$1, 0))</f>
        <v>0</v>
      </c>
      <c r="C636">
        <f>INDEX(resultados!$A$2:$ZZ$1395, 630, MATCH($B$3, resultados!$A$1:$ZZ$1, 0))</f>
        <v>0</v>
      </c>
    </row>
    <row r="637" spans="1:3">
      <c r="A637">
        <f>INDEX(resultados!$A$2:$ZZ$1395, 631, MATCH($B$1, resultados!$A$1:$ZZ$1, 0))</f>
        <v>0</v>
      </c>
      <c r="B637">
        <f>INDEX(resultados!$A$2:$ZZ$1395, 631, MATCH($B$2, resultados!$A$1:$ZZ$1, 0))</f>
        <v>0</v>
      </c>
      <c r="C637">
        <f>INDEX(resultados!$A$2:$ZZ$1395, 631, MATCH($B$3, resultados!$A$1:$ZZ$1, 0))</f>
        <v>0</v>
      </c>
    </row>
    <row r="638" spans="1:3">
      <c r="A638">
        <f>INDEX(resultados!$A$2:$ZZ$1395, 632, MATCH($B$1, resultados!$A$1:$ZZ$1, 0))</f>
        <v>0</v>
      </c>
      <c r="B638">
        <f>INDEX(resultados!$A$2:$ZZ$1395, 632, MATCH($B$2, resultados!$A$1:$ZZ$1, 0))</f>
        <v>0</v>
      </c>
      <c r="C638">
        <f>INDEX(resultados!$A$2:$ZZ$1395, 632, MATCH($B$3, resultados!$A$1:$ZZ$1, 0))</f>
        <v>0</v>
      </c>
    </row>
    <row r="639" spans="1:3">
      <c r="A639">
        <f>INDEX(resultados!$A$2:$ZZ$1395, 633, MATCH($B$1, resultados!$A$1:$ZZ$1, 0))</f>
        <v>0</v>
      </c>
      <c r="B639">
        <f>INDEX(resultados!$A$2:$ZZ$1395, 633, MATCH($B$2, resultados!$A$1:$ZZ$1, 0))</f>
        <v>0</v>
      </c>
      <c r="C639">
        <f>INDEX(resultados!$A$2:$ZZ$1395, 633, MATCH($B$3, resultados!$A$1:$ZZ$1, 0))</f>
        <v>0</v>
      </c>
    </row>
    <row r="640" spans="1:3">
      <c r="A640">
        <f>INDEX(resultados!$A$2:$ZZ$1395, 634, MATCH($B$1, resultados!$A$1:$ZZ$1, 0))</f>
        <v>0</v>
      </c>
      <c r="B640">
        <f>INDEX(resultados!$A$2:$ZZ$1395, 634, MATCH($B$2, resultados!$A$1:$ZZ$1, 0))</f>
        <v>0</v>
      </c>
      <c r="C640">
        <f>INDEX(resultados!$A$2:$ZZ$1395, 634, MATCH($B$3, resultados!$A$1:$ZZ$1, 0))</f>
        <v>0</v>
      </c>
    </row>
    <row r="641" spans="1:3">
      <c r="A641">
        <f>INDEX(resultados!$A$2:$ZZ$1395, 635, MATCH($B$1, resultados!$A$1:$ZZ$1, 0))</f>
        <v>0</v>
      </c>
      <c r="B641">
        <f>INDEX(resultados!$A$2:$ZZ$1395, 635, MATCH($B$2, resultados!$A$1:$ZZ$1, 0))</f>
        <v>0</v>
      </c>
      <c r="C641">
        <f>INDEX(resultados!$A$2:$ZZ$1395, 635, MATCH($B$3, resultados!$A$1:$ZZ$1, 0))</f>
        <v>0</v>
      </c>
    </row>
    <row r="642" spans="1:3">
      <c r="A642">
        <f>INDEX(resultados!$A$2:$ZZ$1395, 636, MATCH($B$1, resultados!$A$1:$ZZ$1, 0))</f>
        <v>0</v>
      </c>
      <c r="B642">
        <f>INDEX(resultados!$A$2:$ZZ$1395, 636, MATCH($B$2, resultados!$A$1:$ZZ$1, 0))</f>
        <v>0</v>
      </c>
      <c r="C642">
        <f>INDEX(resultados!$A$2:$ZZ$1395, 636, MATCH($B$3, resultados!$A$1:$ZZ$1, 0))</f>
        <v>0</v>
      </c>
    </row>
    <row r="643" spans="1:3">
      <c r="A643">
        <f>INDEX(resultados!$A$2:$ZZ$1395, 637, MATCH($B$1, resultados!$A$1:$ZZ$1, 0))</f>
        <v>0</v>
      </c>
      <c r="B643">
        <f>INDEX(resultados!$A$2:$ZZ$1395, 637, MATCH($B$2, resultados!$A$1:$ZZ$1, 0))</f>
        <v>0</v>
      </c>
      <c r="C643">
        <f>INDEX(resultados!$A$2:$ZZ$1395, 637, MATCH($B$3, resultados!$A$1:$ZZ$1, 0))</f>
        <v>0</v>
      </c>
    </row>
    <row r="644" spans="1:3">
      <c r="A644">
        <f>INDEX(resultados!$A$2:$ZZ$1395, 638, MATCH($B$1, resultados!$A$1:$ZZ$1, 0))</f>
        <v>0</v>
      </c>
      <c r="B644">
        <f>INDEX(resultados!$A$2:$ZZ$1395, 638, MATCH($B$2, resultados!$A$1:$ZZ$1, 0))</f>
        <v>0</v>
      </c>
      <c r="C644">
        <f>INDEX(resultados!$A$2:$ZZ$1395, 638, MATCH($B$3, resultados!$A$1:$ZZ$1, 0))</f>
        <v>0</v>
      </c>
    </row>
    <row r="645" spans="1:3">
      <c r="A645">
        <f>INDEX(resultados!$A$2:$ZZ$1395, 639, MATCH($B$1, resultados!$A$1:$ZZ$1, 0))</f>
        <v>0</v>
      </c>
      <c r="B645">
        <f>INDEX(resultados!$A$2:$ZZ$1395, 639, MATCH($B$2, resultados!$A$1:$ZZ$1, 0))</f>
        <v>0</v>
      </c>
      <c r="C645">
        <f>INDEX(resultados!$A$2:$ZZ$1395, 639, MATCH($B$3, resultados!$A$1:$ZZ$1, 0))</f>
        <v>0</v>
      </c>
    </row>
    <row r="646" spans="1:3">
      <c r="A646">
        <f>INDEX(resultados!$A$2:$ZZ$1395, 640, MATCH($B$1, resultados!$A$1:$ZZ$1, 0))</f>
        <v>0</v>
      </c>
      <c r="B646">
        <f>INDEX(resultados!$A$2:$ZZ$1395, 640, MATCH($B$2, resultados!$A$1:$ZZ$1, 0))</f>
        <v>0</v>
      </c>
      <c r="C646">
        <f>INDEX(resultados!$A$2:$ZZ$1395, 640, MATCH($B$3, resultados!$A$1:$ZZ$1, 0))</f>
        <v>0</v>
      </c>
    </row>
    <row r="647" spans="1:3">
      <c r="A647">
        <f>INDEX(resultados!$A$2:$ZZ$1395, 641, MATCH($B$1, resultados!$A$1:$ZZ$1, 0))</f>
        <v>0</v>
      </c>
      <c r="B647">
        <f>INDEX(resultados!$A$2:$ZZ$1395, 641, MATCH($B$2, resultados!$A$1:$ZZ$1, 0))</f>
        <v>0</v>
      </c>
      <c r="C647">
        <f>INDEX(resultados!$A$2:$ZZ$1395, 641, MATCH($B$3, resultados!$A$1:$ZZ$1, 0))</f>
        <v>0</v>
      </c>
    </row>
    <row r="648" spans="1:3">
      <c r="A648">
        <f>INDEX(resultados!$A$2:$ZZ$1395, 642, MATCH($B$1, resultados!$A$1:$ZZ$1, 0))</f>
        <v>0</v>
      </c>
      <c r="B648">
        <f>INDEX(resultados!$A$2:$ZZ$1395, 642, MATCH($B$2, resultados!$A$1:$ZZ$1, 0))</f>
        <v>0</v>
      </c>
      <c r="C648">
        <f>INDEX(resultados!$A$2:$ZZ$1395, 642, MATCH($B$3, resultados!$A$1:$ZZ$1, 0))</f>
        <v>0</v>
      </c>
    </row>
    <row r="649" spans="1:3">
      <c r="A649">
        <f>INDEX(resultados!$A$2:$ZZ$1395, 643, MATCH($B$1, resultados!$A$1:$ZZ$1, 0))</f>
        <v>0</v>
      </c>
      <c r="B649">
        <f>INDEX(resultados!$A$2:$ZZ$1395, 643, MATCH($B$2, resultados!$A$1:$ZZ$1, 0))</f>
        <v>0</v>
      </c>
      <c r="C649">
        <f>INDEX(resultados!$A$2:$ZZ$1395, 643, MATCH($B$3, resultados!$A$1:$ZZ$1, 0))</f>
        <v>0</v>
      </c>
    </row>
    <row r="650" spans="1:3">
      <c r="A650">
        <f>INDEX(resultados!$A$2:$ZZ$1395, 644, MATCH($B$1, resultados!$A$1:$ZZ$1, 0))</f>
        <v>0</v>
      </c>
      <c r="B650">
        <f>INDEX(resultados!$A$2:$ZZ$1395, 644, MATCH($B$2, resultados!$A$1:$ZZ$1, 0))</f>
        <v>0</v>
      </c>
      <c r="C650">
        <f>INDEX(resultados!$A$2:$ZZ$1395, 644, MATCH($B$3, resultados!$A$1:$ZZ$1, 0))</f>
        <v>0</v>
      </c>
    </row>
    <row r="651" spans="1:3">
      <c r="A651">
        <f>INDEX(resultados!$A$2:$ZZ$1395, 645, MATCH($B$1, resultados!$A$1:$ZZ$1, 0))</f>
        <v>0</v>
      </c>
      <c r="B651">
        <f>INDEX(resultados!$A$2:$ZZ$1395, 645, MATCH($B$2, resultados!$A$1:$ZZ$1, 0))</f>
        <v>0</v>
      </c>
      <c r="C651">
        <f>INDEX(resultados!$A$2:$ZZ$1395, 645, MATCH($B$3, resultados!$A$1:$ZZ$1, 0))</f>
        <v>0</v>
      </c>
    </row>
    <row r="652" spans="1:3">
      <c r="A652">
        <f>INDEX(resultados!$A$2:$ZZ$1395, 646, MATCH($B$1, resultados!$A$1:$ZZ$1, 0))</f>
        <v>0</v>
      </c>
      <c r="B652">
        <f>INDEX(resultados!$A$2:$ZZ$1395, 646, MATCH($B$2, resultados!$A$1:$ZZ$1, 0))</f>
        <v>0</v>
      </c>
      <c r="C652">
        <f>INDEX(resultados!$A$2:$ZZ$1395, 646, MATCH($B$3, resultados!$A$1:$ZZ$1, 0))</f>
        <v>0</v>
      </c>
    </row>
    <row r="653" spans="1:3">
      <c r="A653">
        <f>INDEX(resultados!$A$2:$ZZ$1395, 647, MATCH($B$1, resultados!$A$1:$ZZ$1, 0))</f>
        <v>0</v>
      </c>
      <c r="B653">
        <f>INDEX(resultados!$A$2:$ZZ$1395, 647, MATCH($B$2, resultados!$A$1:$ZZ$1, 0))</f>
        <v>0</v>
      </c>
      <c r="C653">
        <f>INDEX(resultados!$A$2:$ZZ$1395, 647, MATCH($B$3, resultados!$A$1:$ZZ$1, 0))</f>
        <v>0</v>
      </c>
    </row>
    <row r="654" spans="1:3">
      <c r="A654">
        <f>INDEX(resultados!$A$2:$ZZ$1395, 648, MATCH($B$1, resultados!$A$1:$ZZ$1, 0))</f>
        <v>0</v>
      </c>
      <c r="B654">
        <f>INDEX(resultados!$A$2:$ZZ$1395, 648, MATCH($B$2, resultados!$A$1:$ZZ$1, 0))</f>
        <v>0</v>
      </c>
      <c r="C654">
        <f>INDEX(resultados!$A$2:$ZZ$1395, 648, MATCH($B$3, resultados!$A$1:$ZZ$1, 0))</f>
        <v>0</v>
      </c>
    </row>
    <row r="655" spans="1:3">
      <c r="A655">
        <f>INDEX(resultados!$A$2:$ZZ$1395, 649, MATCH($B$1, resultados!$A$1:$ZZ$1, 0))</f>
        <v>0</v>
      </c>
      <c r="B655">
        <f>INDEX(resultados!$A$2:$ZZ$1395, 649, MATCH($B$2, resultados!$A$1:$ZZ$1, 0))</f>
        <v>0</v>
      </c>
      <c r="C655">
        <f>INDEX(resultados!$A$2:$ZZ$1395, 649, MATCH($B$3, resultados!$A$1:$ZZ$1, 0))</f>
        <v>0</v>
      </c>
    </row>
    <row r="656" spans="1:3">
      <c r="A656">
        <f>INDEX(resultados!$A$2:$ZZ$1395, 650, MATCH($B$1, resultados!$A$1:$ZZ$1, 0))</f>
        <v>0</v>
      </c>
      <c r="B656">
        <f>INDEX(resultados!$A$2:$ZZ$1395, 650, MATCH($B$2, resultados!$A$1:$ZZ$1, 0))</f>
        <v>0</v>
      </c>
      <c r="C656">
        <f>INDEX(resultados!$A$2:$ZZ$1395, 650, MATCH($B$3, resultados!$A$1:$ZZ$1, 0))</f>
        <v>0</v>
      </c>
    </row>
    <row r="657" spans="1:3">
      <c r="A657">
        <f>INDEX(resultados!$A$2:$ZZ$1395, 651, MATCH($B$1, resultados!$A$1:$ZZ$1, 0))</f>
        <v>0</v>
      </c>
      <c r="B657">
        <f>INDEX(resultados!$A$2:$ZZ$1395, 651, MATCH($B$2, resultados!$A$1:$ZZ$1, 0))</f>
        <v>0</v>
      </c>
      <c r="C657">
        <f>INDEX(resultados!$A$2:$ZZ$1395, 651, MATCH($B$3, resultados!$A$1:$ZZ$1, 0))</f>
        <v>0</v>
      </c>
    </row>
    <row r="658" spans="1:3">
      <c r="A658">
        <f>INDEX(resultados!$A$2:$ZZ$1395, 652, MATCH($B$1, resultados!$A$1:$ZZ$1, 0))</f>
        <v>0</v>
      </c>
      <c r="B658">
        <f>INDEX(resultados!$A$2:$ZZ$1395, 652, MATCH($B$2, resultados!$A$1:$ZZ$1, 0))</f>
        <v>0</v>
      </c>
      <c r="C658">
        <f>INDEX(resultados!$A$2:$ZZ$1395, 652, MATCH($B$3, resultados!$A$1:$ZZ$1, 0))</f>
        <v>0</v>
      </c>
    </row>
    <row r="659" spans="1:3">
      <c r="A659">
        <f>INDEX(resultados!$A$2:$ZZ$1395, 653, MATCH($B$1, resultados!$A$1:$ZZ$1, 0))</f>
        <v>0</v>
      </c>
      <c r="B659">
        <f>INDEX(resultados!$A$2:$ZZ$1395, 653, MATCH($B$2, resultados!$A$1:$ZZ$1, 0))</f>
        <v>0</v>
      </c>
      <c r="C659">
        <f>INDEX(resultados!$A$2:$ZZ$1395, 653, MATCH($B$3, resultados!$A$1:$ZZ$1, 0))</f>
        <v>0</v>
      </c>
    </row>
    <row r="660" spans="1:3">
      <c r="A660">
        <f>INDEX(resultados!$A$2:$ZZ$1395, 654, MATCH($B$1, resultados!$A$1:$ZZ$1, 0))</f>
        <v>0</v>
      </c>
      <c r="B660">
        <f>INDEX(resultados!$A$2:$ZZ$1395, 654, MATCH($B$2, resultados!$A$1:$ZZ$1, 0))</f>
        <v>0</v>
      </c>
      <c r="C660">
        <f>INDEX(resultados!$A$2:$ZZ$1395, 654, MATCH($B$3, resultados!$A$1:$ZZ$1, 0))</f>
        <v>0</v>
      </c>
    </row>
    <row r="661" spans="1:3">
      <c r="A661">
        <f>INDEX(resultados!$A$2:$ZZ$1395, 655, MATCH($B$1, resultados!$A$1:$ZZ$1, 0))</f>
        <v>0</v>
      </c>
      <c r="B661">
        <f>INDEX(resultados!$A$2:$ZZ$1395, 655, MATCH($B$2, resultados!$A$1:$ZZ$1, 0))</f>
        <v>0</v>
      </c>
      <c r="C661">
        <f>INDEX(resultados!$A$2:$ZZ$1395, 655, MATCH($B$3, resultados!$A$1:$ZZ$1, 0))</f>
        <v>0</v>
      </c>
    </row>
    <row r="662" spans="1:3">
      <c r="A662">
        <f>INDEX(resultados!$A$2:$ZZ$1395, 656, MATCH($B$1, resultados!$A$1:$ZZ$1, 0))</f>
        <v>0</v>
      </c>
      <c r="B662">
        <f>INDEX(resultados!$A$2:$ZZ$1395, 656, MATCH($B$2, resultados!$A$1:$ZZ$1, 0))</f>
        <v>0</v>
      </c>
      <c r="C662">
        <f>INDEX(resultados!$A$2:$ZZ$1395, 656, MATCH($B$3, resultados!$A$1:$ZZ$1, 0))</f>
        <v>0</v>
      </c>
    </row>
    <row r="663" spans="1:3">
      <c r="A663">
        <f>INDEX(resultados!$A$2:$ZZ$1395, 657, MATCH($B$1, resultados!$A$1:$ZZ$1, 0))</f>
        <v>0</v>
      </c>
      <c r="B663">
        <f>INDEX(resultados!$A$2:$ZZ$1395, 657, MATCH($B$2, resultados!$A$1:$ZZ$1, 0))</f>
        <v>0</v>
      </c>
      <c r="C663">
        <f>INDEX(resultados!$A$2:$ZZ$1395, 657, MATCH($B$3, resultados!$A$1:$ZZ$1, 0))</f>
        <v>0</v>
      </c>
    </row>
    <row r="664" spans="1:3">
      <c r="A664">
        <f>INDEX(resultados!$A$2:$ZZ$1395, 658, MATCH($B$1, resultados!$A$1:$ZZ$1, 0))</f>
        <v>0</v>
      </c>
      <c r="B664">
        <f>INDEX(resultados!$A$2:$ZZ$1395, 658, MATCH($B$2, resultados!$A$1:$ZZ$1, 0))</f>
        <v>0</v>
      </c>
      <c r="C664">
        <f>INDEX(resultados!$A$2:$ZZ$1395, 658, MATCH($B$3, resultados!$A$1:$ZZ$1, 0))</f>
        <v>0</v>
      </c>
    </row>
    <row r="665" spans="1:3">
      <c r="A665">
        <f>INDEX(resultados!$A$2:$ZZ$1395, 659, MATCH($B$1, resultados!$A$1:$ZZ$1, 0))</f>
        <v>0</v>
      </c>
      <c r="B665">
        <f>INDEX(resultados!$A$2:$ZZ$1395, 659, MATCH($B$2, resultados!$A$1:$ZZ$1, 0))</f>
        <v>0</v>
      </c>
      <c r="C665">
        <f>INDEX(resultados!$A$2:$ZZ$1395, 659, MATCH($B$3, resultados!$A$1:$ZZ$1, 0))</f>
        <v>0</v>
      </c>
    </row>
    <row r="666" spans="1:3">
      <c r="A666">
        <f>INDEX(resultados!$A$2:$ZZ$1395, 660, MATCH($B$1, resultados!$A$1:$ZZ$1, 0))</f>
        <v>0</v>
      </c>
      <c r="B666">
        <f>INDEX(resultados!$A$2:$ZZ$1395, 660, MATCH($B$2, resultados!$A$1:$ZZ$1, 0))</f>
        <v>0</v>
      </c>
      <c r="C666">
        <f>INDEX(resultados!$A$2:$ZZ$1395, 660, MATCH($B$3, resultados!$A$1:$ZZ$1, 0))</f>
        <v>0</v>
      </c>
    </row>
    <row r="667" spans="1:3">
      <c r="A667">
        <f>INDEX(resultados!$A$2:$ZZ$1395, 661, MATCH($B$1, resultados!$A$1:$ZZ$1, 0))</f>
        <v>0</v>
      </c>
      <c r="B667">
        <f>INDEX(resultados!$A$2:$ZZ$1395, 661, MATCH($B$2, resultados!$A$1:$ZZ$1, 0))</f>
        <v>0</v>
      </c>
      <c r="C667">
        <f>INDEX(resultados!$A$2:$ZZ$1395, 661, MATCH($B$3, resultados!$A$1:$ZZ$1, 0))</f>
        <v>0</v>
      </c>
    </row>
    <row r="668" spans="1:3">
      <c r="A668">
        <f>INDEX(resultados!$A$2:$ZZ$1395, 662, MATCH($B$1, resultados!$A$1:$ZZ$1, 0))</f>
        <v>0</v>
      </c>
      <c r="B668">
        <f>INDEX(resultados!$A$2:$ZZ$1395, 662, MATCH($B$2, resultados!$A$1:$ZZ$1, 0))</f>
        <v>0</v>
      </c>
      <c r="C668">
        <f>INDEX(resultados!$A$2:$ZZ$1395, 662, MATCH($B$3, resultados!$A$1:$ZZ$1, 0))</f>
        <v>0</v>
      </c>
    </row>
    <row r="669" spans="1:3">
      <c r="A669">
        <f>INDEX(resultados!$A$2:$ZZ$1395, 663, MATCH($B$1, resultados!$A$1:$ZZ$1, 0))</f>
        <v>0</v>
      </c>
      <c r="B669">
        <f>INDEX(resultados!$A$2:$ZZ$1395, 663, MATCH($B$2, resultados!$A$1:$ZZ$1, 0))</f>
        <v>0</v>
      </c>
      <c r="C669">
        <f>INDEX(resultados!$A$2:$ZZ$1395, 663, MATCH($B$3, resultados!$A$1:$ZZ$1, 0))</f>
        <v>0</v>
      </c>
    </row>
    <row r="670" spans="1:3">
      <c r="A670">
        <f>INDEX(resultados!$A$2:$ZZ$1395, 664, MATCH($B$1, resultados!$A$1:$ZZ$1, 0))</f>
        <v>0</v>
      </c>
      <c r="B670">
        <f>INDEX(resultados!$A$2:$ZZ$1395, 664, MATCH($B$2, resultados!$A$1:$ZZ$1, 0))</f>
        <v>0</v>
      </c>
      <c r="C670">
        <f>INDEX(resultados!$A$2:$ZZ$1395, 664, MATCH($B$3, resultados!$A$1:$ZZ$1, 0))</f>
        <v>0</v>
      </c>
    </row>
    <row r="671" spans="1:3">
      <c r="A671">
        <f>INDEX(resultados!$A$2:$ZZ$1395, 665, MATCH($B$1, resultados!$A$1:$ZZ$1, 0))</f>
        <v>0</v>
      </c>
      <c r="B671">
        <f>INDEX(resultados!$A$2:$ZZ$1395, 665, MATCH($B$2, resultados!$A$1:$ZZ$1, 0))</f>
        <v>0</v>
      </c>
      <c r="C671">
        <f>INDEX(resultados!$A$2:$ZZ$1395, 665, MATCH($B$3, resultados!$A$1:$ZZ$1, 0))</f>
        <v>0</v>
      </c>
    </row>
    <row r="672" spans="1:3">
      <c r="A672">
        <f>INDEX(resultados!$A$2:$ZZ$1395, 666, MATCH($B$1, resultados!$A$1:$ZZ$1, 0))</f>
        <v>0</v>
      </c>
      <c r="B672">
        <f>INDEX(resultados!$A$2:$ZZ$1395, 666, MATCH($B$2, resultados!$A$1:$ZZ$1, 0))</f>
        <v>0</v>
      </c>
      <c r="C672">
        <f>INDEX(resultados!$A$2:$ZZ$1395, 666, MATCH($B$3, resultados!$A$1:$ZZ$1, 0))</f>
        <v>0</v>
      </c>
    </row>
    <row r="673" spans="1:3">
      <c r="A673">
        <f>INDEX(resultados!$A$2:$ZZ$1395, 667, MATCH($B$1, resultados!$A$1:$ZZ$1, 0))</f>
        <v>0</v>
      </c>
      <c r="B673">
        <f>INDEX(resultados!$A$2:$ZZ$1395, 667, MATCH($B$2, resultados!$A$1:$ZZ$1, 0))</f>
        <v>0</v>
      </c>
      <c r="C673">
        <f>INDEX(resultados!$A$2:$ZZ$1395, 667, MATCH($B$3, resultados!$A$1:$ZZ$1, 0))</f>
        <v>0</v>
      </c>
    </row>
    <row r="674" spans="1:3">
      <c r="A674">
        <f>INDEX(resultados!$A$2:$ZZ$1395, 668, MATCH($B$1, resultados!$A$1:$ZZ$1, 0))</f>
        <v>0</v>
      </c>
      <c r="B674">
        <f>INDEX(resultados!$A$2:$ZZ$1395, 668, MATCH($B$2, resultados!$A$1:$ZZ$1, 0))</f>
        <v>0</v>
      </c>
      <c r="C674">
        <f>INDEX(resultados!$A$2:$ZZ$1395, 668, MATCH($B$3, resultados!$A$1:$ZZ$1, 0))</f>
        <v>0</v>
      </c>
    </row>
    <row r="675" spans="1:3">
      <c r="A675">
        <f>INDEX(resultados!$A$2:$ZZ$1395, 669, MATCH($B$1, resultados!$A$1:$ZZ$1, 0))</f>
        <v>0</v>
      </c>
      <c r="B675">
        <f>INDEX(resultados!$A$2:$ZZ$1395, 669, MATCH($B$2, resultados!$A$1:$ZZ$1, 0))</f>
        <v>0</v>
      </c>
      <c r="C675">
        <f>INDEX(resultados!$A$2:$ZZ$1395, 669, MATCH($B$3, resultados!$A$1:$ZZ$1, 0))</f>
        <v>0</v>
      </c>
    </row>
    <row r="676" spans="1:3">
      <c r="A676">
        <f>INDEX(resultados!$A$2:$ZZ$1395, 670, MATCH($B$1, resultados!$A$1:$ZZ$1, 0))</f>
        <v>0</v>
      </c>
      <c r="B676">
        <f>INDEX(resultados!$A$2:$ZZ$1395, 670, MATCH($B$2, resultados!$A$1:$ZZ$1, 0))</f>
        <v>0</v>
      </c>
      <c r="C676">
        <f>INDEX(resultados!$A$2:$ZZ$1395, 670, MATCH($B$3, resultados!$A$1:$ZZ$1, 0))</f>
        <v>0</v>
      </c>
    </row>
    <row r="677" spans="1:3">
      <c r="A677">
        <f>INDEX(resultados!$A$2:$ZZ$1395, 671, MATCH($B$1, resultados!$A$1:$ZZ$1, 0))</f>
        <v>0</v>
      </c>
      <c r="B677">
        <f>INDEX(resultados!$A$2:$ZZ$1395, 671, MATCH($B$2, resultados!$A$1:$ZZ$1, 0))</f>
        <v>0</v>
      </c>
      <c r="C677">
        <f>INDEX(resultados!$A$2:$ZZ$1395, 671, MATCH($B$3, resultados!$A$1:$ZZ$1, 0))</f>
        <v>0</v>
      </c>
    </row>
    <row r="678" spans="1:3">
      <c r="A678">
        <f>INDEX(resultados!$A$2:$ZZ$1395, 672, MATCH($B$1, resultados!$A$1:$ZZ$1, 0))</f>
        <v>0</v>
      </c>
      <c r="B678">
        <f>INDEX(resultados!$A$2:$ZZ$1395, 672, MATCH($B$2, resultados!$A$1:$ZZ$1, 0))</f>
        <v>0</v>
      </c>
      <c r="C678">
        <f>INDEX(resultados!$A$2:$ZZ$1395, 672, MATCH($B$3, resultados!$A$1:$ZZ$1, 0))</f>
        <v>0</v>
      </c>
    </row>
    <row r="679" spans="1:3">
      <c r="A679">
        <f>INDEX(resultados!$A$2:$ZZ$1395, 673, MATCH($B$1, resultados!$A$1:$ZZ$1, 0))</f>
        <v>0</v>
      </c>
      <c r="B679">
        <f>INDEX(resultados!$A$2:$ZZ$1395, 673, MATCH($B$2, resultados!$A$1:$ZZ$1, 0))</f>
        <v>0</v>
      </c>
      <c r="C679">
        <f>INDEX(resultados!$A$2:$ZZ$1395, 673, MATCH($B$3, resultados!$A$1:$ZZ$1, 0))</f>
        <v>0</v>
      </c>
    </row>
    <row r="680" spans="1:3">
      <c r="A680">
        <f>INDEX(resultados!$A$2:$ZZ$1395, 674, MATCH($B$1, resultados!$A$1:$ZZ$1, 0))</f>
        <v>0</v>
      </c>
      <c r="B680">
        <f>INDEX(resultados!$A$2:$ZZ$1395, 674, MATCH($B$2, resultados!$A$1:$ZZ$1, 0))</f>
        <v>0</v>
      </c>
      <c r="C680">
        <f>INDEX(resultados!$A$2:$ZZ$1395, 674, MATCH($B$3, resultados!$A$1:$ZZ$1, 0))</f>
        <v>0</v>
      </c>
    </row>
    <row r="681" spans="1:3">
      <c r="A681">
        <f>INDEX(resultados!$A$2:$ZZ$1395, 675, MATCH($B$1, resultados!$A$1:$ZZ$1, 0))</f>
        <v>0</v>
      </c>
      <c r="B681">
        <f>INDEX(resultados!$A$2:$ZZ$1395, 675, MATCH($B$2, resultados!$A$1:$ZZ$1, 0))</f>
        <v>0</v>
      </c>
      <c r="C681">
        <f>INDEX(resultados!$A$2:$ZZ$1395, 675, MATCH($B$3, resultados!$A$1:$ZZ$1, 0))</f>
        <v>0</v>
      </c>
    </row>
    <row r="682" spans="1:3">
      <c r="A682">
        <f>INDEX(resultados!$A$2:$ZZ$1395, 676, MATCH($B$1, resultados!$A$1:$ZZ$1, 0))</f>
        <v>0</v>
      </c>
      <c r="B682">
        <f>INDEX(resultados!$A$2:$ZZ$1395, 676, MATCH($B$2, resultados!$A$1:$ZZ$1, 0))</f>
        <v>0</v>
      </c>
      <c r="C682">
        <f>INDEX(resultados!$A$2:$ZZ$1395, 676, MATCH($B$3, resultados!$A$1:$ZZ$1, 0))</f>
        <v>0</v>
      </c>
    </row>
    <row r="683" spans="1:3">
      <c r="A683">
        <f>INDEX(resultados!$A$2:$ZZ$1395, 677, MATCH($B$1, resultados!$A$1:$ZZ$1, 0))</f>
        <v>0</v>
      </c>
      <c r="B683">
        <f>INDEX(resultados!$A$2:$ZZ$1395, 677, MATCH($B$2, resultados!$A$1:$ZZ$1, 0))</f>
        <v>0</v>
      </c>
      <c r="C683">
        <f>INDEX(resultados!$A$2:$ZZ$1395, 677, MATCH($B$3, resultados!$A$1:$ZZ$1, 0))</f>
        <v>0</v>
      </c>
    </row>
    <row r="684" spans="1:3">
      <c r="A684">
        <f>INDEX(resultados!$A$2:$ZZ$1395, 678, MATCH($B$1, resultados!$A$1:$ZZ$1, 0))</f>
        <v>0</v>
      </c>
      <c r="B684">
        <f>INDEX(resultados!$A$2:$ZZ$1395, 678, MATCH($B$2, resultados!$A$1:$ZZ$1, 0))</f>
        <v>0</v>
      </c>
      <c r="C684">
        <f>INDEX(resultados!$A$2:$ZZ$1395, 678, MATCH($B$3, resultados!$A$1:$ZZ$1, 0))</f>
        <v>0</v>
      </c>
    </row>
    <row r="685" spans="1:3">
      <c r="A685">
        <f>INDEX(resultados!$A$2:$ZZ$1395, 679, MATCH($B$1, resultados!$A$1:$ZZ$1, 0))</f>
        <v>0</v>
      </c>
      <c r="B685">
        <f>INDEX(resultados!$A$2:$ZZ$1395, 679, MATCH($B$2, resultados!$A$1:$ZZ$1, 0))</f>
        <v>0</v>
      </c>
      <c r="C685">
        <f>INDEX(resultados!$A$2:$ZZ$1395, 679, MATCH($B$3, resultados!$A$1:$ZZ$1, 0))</f>
        <v>0</v>
      </c>
    </row>
    <row r="686" spans="1:3">
      <c r="A686">
        <f>INDEX(resultados!$A$2:$ZZ$1395, 680, MATCH($B$1, resultados!$A$1:$ZZ$1, 0))</f>
        <v>0</v>
      </c>
      <c r="B686">
        <f>INDEX(resultados!$A$2:$ZZ$1395, 680, MATCH($B$2, resultados!$A$1:$ZZ$1, 0))</f>
        <v>0</v>
      </c>
      <c r="C686">
        <f>INDEX(resultados!$A$2:$ZZ$1395, 680, MATCH($B$3, resultados!$A$1:$ZZ$1, 0))</f>
        <v>0</v>
      </c>
    </row>
    <row r="687" spans="1:3">
      <c r="A687">
        <f>INDEX(resultados!$A$2:$ZZ$1395, 681, MATCH($B$1, resultados!$A$1:$ZZ$1, 0))</f>
        <v>0</v>
      </c>
      <c r="B687">
        <f>INDEX(resultados!$A$2:$ZZ$1395, 681, MATCH($B$2, resultados!$A$1:$ZZ$1, 0))</f>
        <v>0</v>
      </c>
      <c r="C687">
        <f>INDEX(resultados!$A$2:$ZZ$1395, 681, MATCH($B$3, resultados!$A$1:$ZZ$1, 0))</f>
        <v>0</v>
      </c>
    </row>
    <row r="688" spans="1:3">
      <c r="A688">
        <f>INDEX(resultados!$A$2:$ZZ$1395, 682, MATCH($B$1, resultados!$A$1:$ZZ$1, 0))</f>
        <v>0</v>
      </c>
      <c r="B688">
        <f>INDEX(resultados!$A$2:$ZZ$1395, 682, MATCH($B$2, resultados!$A$1:$ZZ$1, 0))</f>
        <v>0</v>
      </c>
      <c r="C688">
        <f>INDEX(resultados!$A$2:$ZZ$1395, 682, MATCH($B$3, resultados!$A$1:$ZZ$1, 0))</f>
        <v>0</v>
      </c>
    </row>
    <row r="689" spans="1:3">
      <c r="A689">
        <f>INDEX(resultados!$A$2:$ZZ$1395, 683, MATCH($B$1, resultados!$A$1:$ZZ$1, 0))</f>
        <v>0</v>
      </c>
      <c r="B689">
        <f>INDEX(resultados!$A$2:$ZZ$1395, 683, MATCH($B$2, resultados!$A$1:$ZZ$1, 0))</f>
        <v>0</v>
      </c>
      <c r="C689">
        <f>INDEX(resultados!$A$2:$ZZ$1395, 683, MATCH($B$3, resultados!$A$1:$ZZ$1, 0))</f>
        <v>0</v>
      </c>
    </row>
    <row r="690" spans="1:3">
      <c r="A690">
        <f>INDEX(resultados!$A$2:$ZZ$1395, 684, MATCH($B$1, resultados!$A$1:$ZZ$1, 0))</f>
        <v>0</v>
      </c>
      <c r="B690">
        <f>INDEX(resultados!$A$2:$ZZ$1395, 684, MATCH($B$2, resultados!$A$1:$ZZ$1, 0))</f>
        <v>0</v>
      </c>
      <c r="C690">
        <f>INDEX(resultados!$A$2:$ZZ$1395, 684, MATCH($B$3, resultados!$A$1:$ZZ$1, 0))</f>
        <v>0</v>
      </c>
    </row>
    <row r="691" spans="1:3">
      <c r="A691">
        <f>INDEX(resultados!$A$2:$ZZ$1395, 685, MATCH($B$1, resultados!$A$1:$ZZ$1, 0))</f>
        <v>0</v>
      </c>
      <c r="B691">
        <f>INDEX(resultados!$A$2:$ZZ$1395, 685, MATCH($B$2, resultados!$A$1:$ZZ$1, 0))</f>
        <v>0</v>
      </c>
      <c r="C691">
        <f>INDEX(resultados!$A$2:$ZZ$1395, 685, MATCH($B$3, resultados!$A$1:$ZZ$1, 0))</f>
        <v>0</v>
      </c>
    </row>
    <row r="692" spans="1:3">
      <c r="A692">
        <f>INDEX(resultados!$A$2:$ZZ$1395, 686, MATCH($B$1, resultados!$A$1:$ZZ$1, 0))</f>
        <v>0</v>
      </c>
      <c r="B692">
        <f>INDEX(resultados!$A$2:$ZZ$1395, 686, MATCH($B$2, resultados!$A$1:$ZZ$1, 0))</f>
        <v>0</v>
      </c>
      <c r="C692">
        <f>INDEX(resultados!$A$2:$ZZ$1395, 686, MATCH($B$3, resultados!$A$1:$ZZ$1, 0))</f>
        <v>0</v>
      </c>
    </row>
    <row r="693" spans="1:3">
      <c r="A693">
        <f>INDEX(resultados!$A$2:$ZZ$1395, 687, MATCH($B$1, resultados!$A$1:$ZZ$1, 0))</f>
        <v>0</v>
      </c>
      <c r="B693">
        <f>INDEX(resultados!$A$2:$ZZ$1395, 687, MATCH($B$2, resultados!$A$1:$ZZ$1, 0))</f>
        <v>0</v>
      </c>
      <c r="C693">
        <f>INDEX(resultados!$A$2:$ZZ$1395, 687, MATCH($B$3, resultados!$A$1:$ZZ$1, 0))</f>
        <v>0</v>
      </c>
    </row>
    <row r="694" spans="1:3">
      <c r="A694">
        <f>INDEX(resultados!$A$2:$ZZ$1395, 688, MATCH($B$1, resultados!$A$1:$ZZ$1, 0))</f>
        <v>0</v>
      </c>
      <c r="B694">
        <f>INDEX(resultados!$A$2:$ZZ$1395, 688, MATCH($B$2, resultados!$A$1:$ZZ$1, 0))</f>
        <v>0</v>
      </c>
      <c r="C694">
        <f>INDEX(resultados!$A$2:$ZZ$1395, 688, MATCH($B$3, resultados!$A$1:$ZZ$1, 0))</f>
        <v>0</v>
      </c>
    </row>
    <row r="695" spans="1:3">
      <c r="A695">
        <f>INDEX(resultados!$A$2:$ZZ$1395, 689, MATCH($B$1, resultados!$A$1:$ZZ$1, 0))</f>
        <v>0</v>
      </c>
      <c r="B695">
        <f>INDEX(resultados!$A$2:$ZZ$1395, 689, MATCH($B$2, resultados!$A$1:$ZZ$1, 0))</f>
        <v>0</v>
      </c>
      <c r="C695">
        <f>INDEX(resultados!$A$2:$ZZ$1395, 689, MATCH($B$3, resultados!$A$1:$ZZ$1, 0))</f>
        <v>0</v>
      </c>
    </row>
    <row r="696" spans="1:3">
      <c r="A696">
        <f>INDEX(resultados!$A$2:$ZZ$1395, 690, MATCH($B$1, resultados!$A$1:$ZZ$1, 0))</f>
        <v>0</v>
      </c>
      <c r="B696">
        <f>INDEX(resultados!$A$2:$ZZ$1395, 690, MATCH($B$2, resultados!$A$1:$ZZ$1, 0))</f>
        <v>0</v>
      </c>
      <c r="C696">
        <f>INDEX(resultados!$A$2:$ZZ$1395, 690, MATCH($B$3, resultados!$A$1:$ZZ$1, 0))</f>
        <v>0</v>
      </c>
    </row>
    <row r="697" spans="1:3">
      <c r="A697">
        <f>INDEX(resultados!$A$2:$ZZ$1395, 691, MATCH($B$1, resultados!$A$1:$ZZ$1, 0))</f>
        <v>0</v>
      </c>
      <c r="B697">
        <f>INDEX(resultados!$A$2:$ZZ$1395, 691, MATCH($B$2, resultados!$A$1:$ZZ$1, 0))</f>
        <v>0</v>
      </c>
      <c r="C697">
        <f>INDEX(resultados!$A$2:$ZZ$1395, 691, MATCH($B$3, resultados!$A$1:$ZZ$1, 0))</f>
        <v>0</v>
      </c>
    </row>
    <row r="698" spans="1:3">
      <c r="A698">
        <f>INDEX(resultados!$A$2:$ZZ$1395, 692, MATCH($B$1, resultados!$A$1:$ZZ$1, 0))</f>
        <v>0</v>
      </c>
      <c r="B698">
        <f>INDEX(resultados!$A$2:$ZZ$1395, 692, MATCH($B$2, resultados!$A$1:$ZZ$1, 0))</f>
        <v>0</v>
      </c>
      <c r="C698">
        <f>INDEX(resultados!$A$2:$ZZ$1395, 692, MATCH($B$3, resultados!$A$1:$ZZ$1, 0))</f>
        <v>0</v>
      </c>
    </row>
    <row r="699" spans="1:3">
      <c r="A699">
        <f>INDEX(resultados!$A$2:$ZZ$1395, 693, MATCH($B$1, resultados!$A$1:$ZZ$1, 0))</f>
        <v>0</v>
      </c>
      <c r="B699">
        <f>INDEX(resultados!$A$2:$ZZ$1395, 693, MATCH($B$2, resultados!$A$1:$ZZ$1, 0))</f>
        <v>0</v>
      </c>
      <c r="C699">
        <f>INDEX(resultados!$A$2:$ZZ$1395, 693, MATCH($B$3, resultados!$A$1:$ZZ$1, 0))</f>
        <v>0</v>
      </c>
    </row>
    <row r="700" spans="1:3">
      <c r="A700">
        <f>INDEX(resultados!$A$2:$ZZ$1395, 694, MATCH($B$1, resultados!$A$1:$ZZ$1, 0))</f>
        <v>0</v>
      </c>
      <c r="B700">
        <f>INDEX(resultados!$A$2:$ZZ$1395, 694, MATCH($B$2, resultados!$A$1:$ZZ$1, 0))</f>
        <v>0</v>
      </c>
      <c r="C700">
        <f>INDEX(resultados!$A$2:$ZZ$1395, 694, MATCH($B$3, resultados!$A$1:$ZZ$1, 0))</f>
        <v>0</v>
      </c>
    </row>
    <row r="701" spans="1:3">
      <c r="A701">
        <f>INDEX(resultados!$A$2:$ZZ$1395, 695, MATCH($B$1, resultados!$A$1:$ZZ$1, 0))</f>
        <v>0</v>
      </c>
      <c r="B701">
        <f>INDEX(resultados!$A$2:$ZZ$1395, 695, MATCH($B$2, resultados!$A$1:$ZZ$1, 0))</f>
        <v>0</v>
      </c>
      <c r="C701">
        <f>INDEX(resultados!$A$2:$ZZ$1395, 695, MATCH($B$3, resultados!$A$1:$ZZ$1, 0))</f>
        <v>0</v>
      </c>
    </row>
    <row r="702" spans="1:3">
      <c r="A702">
        <f>INDEX(resultados!$A$2:$ZZ$1395, 696, MATCH($B$1, resultados!$A$1:$ZZ$1, 0))</f>
        <v>0</v>
      </c>
      <c r="B702">
        <f>INDEX(resultados!$A$2:$ZZ$1395, 696, MATCH($B$2, resultados!$A$1:$ZZ$1, 0))</f>
        <v>0</v>
      </c>
      <c r="C702">
        <f>INDEX(resultados!$A$2:$ZZ$1395, 696, MATCH($B$3, resultados!$A$1:$ZZ$1, 0))</f>
        <v>0</v>
      </c>
    </row>
    <row r="703" spans="1:3">
      <c r="A703">
        <f>INDEX(resultados!$A$2:$ZZ$1395, 697, MATCH($B$1, resultados!$A$1:$ZZ$1, 0))</f>
        <v>0</v>
      </c>
      <c r="B703">
        <f>INDEX(resultados!$A$2:$ZZ$1395, 697, MATCH($B$2, resultados!$A$1:$ZZ$1, 0))</f>
        <v>0</v>
      </c>
      <c r="C703">
        <f>INDEX(resultados!$A$2:$ZZ$1395, 697, MATCH($B$3, resultados!$A$1:$ZZ$1, 0))</f>
        <v>0</v>
      </c>
    </row>
    <row r="704" spans="1:3">
      <c r="A704">
        <f>INDEX(resultados!$A$2:$ZZ$1395, 698, MATCH($B$1, resultados!$A$1:$ZZ$1, 0))</f>
        <v>0</v>
      </c>
      <c r="B704">
        <f>INDEX(resultados!$A$2:$ZZ$1395, 698, MATCH($B$2, resultados!$A$1:$ZZ$1, 0))</f>
        <v>0</v>
      </c>
      <c r="C704">
        <f>INDEX(resultados!$A$2:$ZZ$1395, 698, MATCH($B$3, resultados!$A$1:$ZZ$1, 0))</f>
        <v>0</v>
      </c>
    </row>
    <row r="705" spans="1:3">
      <c r="A705">
        <f>INDEX(resultados!$A$2:$ZZ$1395, 699, MATCH($B$1, resultados!$A$1:$ZZ$1, 0))</f>
        <v>0</v>
      </c>
      <c r="B705">
        <f>INDEX(resultados!$A$2:$ZZ$1395, 699, MATCH($B$2, resultados!$A$1:$ZZ$1, 0))</f>
        <v>0</v>
      </c>
      <c r="C705">
        <f>INDEX(resultados!$A$2:$ZZ$1395, 699, MATCH($B$3, resultados!$A$1:$ZZ$1, 0))</f>
        <v>0</v>
      </c>
    </row>
    <row r="706" spans="1:3">
      <c r="A706">
        <f>INDEX(resultados!$A$2:$ZZ$1395, 700, MATCH($B$1, resultados!$A$1:$ZZ$1, 0))</f>
        <v>0</v>
      </c>
      <c r="B706">
        <f>INDEX(resultados!$A$2:$ZZ$1395, 700, MATCH($B$2, resultados!$A$1:$ZZ$1, 0))</f>
        <v>0</v>
      </c>
      <c r="C706">
        <f>INDEX(resultados!$A$2:$ZZ$1395, 700, MATCH($B$3, resultados!$A$1:$ZZ$1, 0))</f>
        <v>0</v>
      </c>
    </row>
    <row r="707" spans="1:3">
      <c r="A707">
        <f>INDEX(resultados!$A$2:$ZZ$1395, 701, MATCH($B$1, resultados!$A$1:$ZZ$1, 0))</f>
        <v>0</v>
      </c>
      <c r="B707">
        <f>INDEX(resultados!$A$2:$ZZ$1395, 701, MATCH($B$2, resultados!$A$1:$ZZ$1, 0))</f>
        <v>0</v>
      </c>
      <c r="C707">
        <f>INDEX(resultados!$A$2:$ZZ$1395, 701, MATCH($B$3, resultados!$A$1:$ZZ$1, 0))</f>
        <v>0</v>
      </c>
    </row>
    <row r="708" spans="1:3">
      <c r="A708">
        <f>INDEX(resultados!$A$2:$ZZ$1395, 702, MATCH($B$1, resultados!$A$1:$ZZ$1, 0))</f>
        <v>0</v>
      </c>
      <c r="B708">
        <f>INDEX(resultados!$A$2:$ZZ$1395, 702, MATCH($B$2, resultados!$A$1:$ZZ$1, 0))</f>
        <v>0</v>
      </c>
      <c r="C708">
        <f>INDEX(resultados!$A$2:$ZZ$1395, 702, MATCH($B$3, resultados!$A$1:$ZZ$1, 0))</f>
        <v>0</v>
      </c>
    </row>
    <row r="709" spans="1:3">
      <c r="A709">
        <f>INDEX(resultados!$A$2:$ZZ$1395, 703, MATCH($B$1, resultados!$A$1:$ZZ$1, 0))</f>
        <v>0</v>
      </c>
      <c r="B709">
        <f>INDEX(resultados!$A$2:$ZZ$1395, 703, MATCH($B$2, resultados!$A$1:$ZZ$1, 0))</f>
        <v>0</v>
      </c>
      <c r="C709">
        <f>INDEX(resultados!$A$2:$ZZ$1395, 703, MATCH($B$3, resultados!$A$1:$ZZ$1, 0))</f>
        <v>0</v>
      </c>
    </row>
    <row r="710" spans="1:3">
      <c r="A710">
        <f>INDEX(resultados!$A$2:$ZZ$1395, 704, MATCH($B$1, resultados!$A$1:$ZZ$1, 0))</f>
        <v>0</v>
      </c>
      <c r="B710">
        <f>INDEX(resultados!$A$2:$ZZ$1395, 704, MATCH($B$2, resultados!$A$1:$ZZ$1, 0))</f>
        <v>0</v>
      </c>
      <c r="C710">
        <f>INDEX(resultados!$A$2:$ZZ$1395, 704, MATCH($B$3, resultados!$A$1:$ZZ$1, 0))</f>
        <v>0</v>
      </c>
    </row>
    <row r="711" spans="1:3">
      <c r="A711">
        <f>INDEX(resultados!$A$2:$ZZ$1395, 705, MATCH($B$1, resultados!$A$1:$ZZ$1, 0))</f>
        <v>0</v>
      </c>
      <c r="B711">
        <f>INDEX(resultados!$A$2:$ZZ$1395, 705, MATCH($B$2, resultados!$A$1:$ZZ$1, 0))</f>
        <v>0</v>
      </c>
      <c r="C711">
        <f>INDEX(resultados!$A$2:$ZZ$1395, 705, MATCH($B$3, resultados!$A$1:$ZZ$1, 0))</f>
        <v>0</v>
      </c>
    </row>
    <row r="712" spans="1:3">
      <c r="A712">
        <f>INDEX(resultados!$A$2:$ZZ$1395, 706, MATCH($B$1, resultados!$A$1:$ZZ$1, 0))</f>
        <v>0</v>
      </c>
      <c r="B712">
        <f>INDEX(resultados!$A$2:$ZZ$1395, 706, MATCH($B$2, resultados!$A$1:$ZZ$1, 0))</f>
        <v>0</v>
      </c>
      <c r="C712">
        <f>INDEX(resultados!$A$2:$ZZ$1395, 706, MATCH($B$3, resultados!$A$1:$ZZ$1, 0))</f>
        <v>0</v>
      </c>
    </row>
    <row r="713" spans="1:3">
      <c r="A713">
        <f>INDEX(resultados!$A$2:$ZZ$1395, 707, MATCH($B$1, resultados!$A$1:$ZZ$1, 0))</f>
        <v>0</v>
      </c>
      <c r="B713">
        <f>INDEX(resultados!$A$2:$ZZ$1395, 707, MATCH($B$2, resultados!$A$1:$ZZ$1, 0))</f>
        <v>0</v>
      </c>
      <c r="C713">
        <f>INDEX(resultados!$A$2:$ZZ$1395, 707, MATCH($B$3, resultados!$A$1:$ZZ$1, 0))</f>
        <v>0</v>
      </c>
    </row>
    <row r="714" spans="1:3">
      <c r="A714">
        <f>INDEX(resultados!$A$2:$ZZ$1395, 708, MATCH($B$1, resultados!$A$1:$ZZ$1, 0))</f>
        <v>0</v>
      </c>
      <c r="B714">
        <f>INDEX(resultados!$A$2:$ZZ$1395, 708, MATCH($B$2, resultados!$A$1:$ZZ$1, 0))</f>
        <v>0</v>
      </c>
      <c r="C714">
        <f>INDEX(resultados!$A$2:$ZZ$1395, 708, MATCH($B$3, resultados!$A$1:$ZZ$1, 0))</f>
        <v>0</v>
      </c>
    </row>
    <row r="715" spans="1:3">
      <c r="A715">
        <f>INDEX(resultados!$A$2:$ZZ$1395, 709, MATCH($B$1, resultados!$A$1:$ZZ$1, 0))</f>
        <v>0</v>
      </c>
      <c r="B715">
        <f>INDEX(resultados!$A$2:$ZZ$1395, 709, MATCH($B$2, resultados!$A$1:$ZZ$1, 0))</f>
        <v>0</v>
      </c>
      <c r="C715">
        <f>INDEX(resultados!$A$2:$ZZ$1395, 709, MATCH($B$3, resultados!$A$1:$ZZ$1, 0))</f>
        <v>0</v>
      </c>
    </row>
    <row r="716" spans="1:3">
      <c r="A716">
        <f>INDEX(resultados!$A$2:$ZZ$1395, 710, MATCH($B$1, resultados!$A$1:$ZZ$1, 0))</f>
        <v>0</v>
      </c>
      <c r="B716">
        <f>INDEX(resultados!$A$2:$ZZ$1395, 710, MATCH($B$2, resultados!$A$1:$ZZ$1, 0))</f>
        <v>0</v>
      </c>
      <c r="C716">
        <f>INDEX(resultados!$A$2:$ZZ$1395, 710, MATCH($B$3, resultados!$A$1:$ZZ$1, 0))</f>
        <v>0</v>
      </c>
    </row>
    <row r="717" spans="1:3">
      <c r="A717">
        <f>INDEX(resultados!$A$2:$ZZ$1395, 711, MATCH($B$1, resultados!$A$1:$ZZ$1, 0))</f>
        <v>0</v>
      </c>
      <c r="B717">
        <f>INDEX(resultados!$A$2:$ZZ$1395, 711, MATCH($B$2, resultados!$A$1:$ZZ$1, 0))</f>
        <v>0</v>
      </c>
      <c r="C717">
        <f>INDEX(resultados!$A$2:$ZZ$1395, 711, MATCH($B$3, resultados!$A$1:$ZZ$1, 0))</f>
        <v>0</v>
      </c>
    </row>
    <row r="718" spans="1:3">
      <c r="A718">
        <f>INDEX(resultados!$A$2:$ZZ$1395, 712, MATCH($B$1, resultados!$A$1:$ZZ$1, 0))</f>
        <v>0</v>
      </c>
      <c r="B718">
        <f>INDEX(resultados!$A$2:$ZZ$1395, 712, MATCH($B$2, resultados!$A$1:$ZZ$1, 0))</f>
        <v>0</v>
      </c>
      <c r="C718">
        <f>INDEX(resultados!$A$2:$ZZ$1395, 712, MATCH($B$3, resultados!$A$1:$ZZ$1, 0))</f>
        <v>0</v>
      </c>
    </row>
    <row r="719" spans="1:3">
      <c r="A719">
        <f>INDEX(resultados!$A$2:$ZZ$1395, 713, MATCH($B$1, resultados!$A$1:$ZZ$1, 0))</f>
        <v>0</v>
      </c>
      <c r="B719">
        <f>INDEX(resultados!$A$2:$ZZ$1395, 713, MATCH($B$2, resultados!$A$1:$ZZ$1, 0))</f>
        <v>0</v>
      </c>
      <c r="C719">
        <f>INDEX(resultados!$A$2:$ZZ$1395, 713, MATCH($B$3, resultados!$A$1:$ZZ$1, 0))</f>
        <v>0</v>
      </c>
    </row>
    <row r="720" spans="1:3">
      <c r="A720">
        <f>INDEX(resultados!$A$2:$ZZ$1395, 714, MATCH($B$1, resultados!$A$1:$ZZ$1, 0))</f>
        <v>0</v>
      </c>
      <c r="B720">
        <f>INDEX(resultados!$A$2:$ZZ$1395, 714, MATCH($B$2, resultados!$A$1:$ZZ$1, 0))</f>
        <v>0</v>
      </c>
      <c r="C720">
        <f>INDEX(resultados!$A$2:$ZZ$1395, 714, MATCH($B$3, resultados!$A$1:$ZZ$1, 0))</f>
        <v>0</v>
      </c>
    </row>
    <row r="721" spans="1:3">
      <c r="A721">
        <f>INDEX(resultados!$A$2:$ZZ$1395, 715, MATCH($B$1, resultados!$A$1:$ZZ$1, 0))</f>
        <v>0</v>
      </c>
      <c r="B721">
        <f>INDEX(resultados!$A$2:$ZZ$1395, 715, MATCH($B$2, resultados!$A$1:$ZZ$1, 0))</f>
        <v>0</v>
      </c>
      <c r="C721">
        <f>INDEX(resultados!$A$2:$ZZ$1395, 715, MATCH($B$3, resultados!$A$1:$ZZ$1, 0))</f>
        <v>0</v>
      </c>
    </row>
    <row r="722" spans="1:3">
      <c r="A722">
        <f>INDEX(resultados!$A$2:$ZZ$1395, 716, MATCH($B$1, resultados!$A$1:$ZZ$1, 0))</f>
        <v>0</v>
      </c>
      <c r="B722">
        <f>INDEX(resultados!$A$2:$ZZ$1395, 716, MATCH($B$2, resultados!$A$1:$ZZ$1, 0))</f>
        <v>0</v>
      </c>
      <c r="C722">
        <f>INDEX(resultados!$A$2:$ZZ$1395, 716, MATCH($B$3, resultados!$A$1:$ZZ$1, 0))</f>
        <v>0</v>
      </c>
    </row>
    <row r="723" spans="1:3">
      <c r="A723">
        <f>INDEX(resultados!$A$2:$ZZ$1395, 717, MATCH($B$1, resultados!$A$1:$ZZ$1, 0))</f>
        <v>0</v>
      </c>
      <c r="B723">
        <f>INDEX(resultados!$A$2:$ZZ$1395, 717, MATCH($B$2, resultados!$A$1:$ZZ$1, 0))</f>
        <v>0</v>
      </c>
      <c r="C723">
        <f>INDEX(resultados!$A$2:$ZZ$1395, 717, MATCH($B$3, resultados!$A$1:$ZZ$1, 0))</f>
        <v>0</v>
      </c>
    </row>
    <row r="724" spans="1:3">
      <c r="A724">
        <f>INDEX(resultados!$A$2:$ZZ$1395, 718, MATCH($B$1, resultados!$A$1:$ZZ$1, 0))</f>
        <v>0</v>
      </c>
      <c r="B724">
        <f>INDEX(resultados!$A$2:$ZZ$1395, 718, MATCH($B$2, resultados!$A$1:$ZZ$1, 0))</f>
        <v>0</v>
      </c>
      <c r="C724">
        <f>INDEX(resultados!$A$2:$ZZ$1395, 718, MATCH($B$3, resultados!$A$1:$ZZ$1, 0))</f>
        <v>0</v>
      </c>
    </row>
    <row r="725" spans="1:3">
      <c r="A725">
        <f>INDEX(resultados!$A$2:$ZZ$1395, 719, MATCH($B$1, resultados!$A$1:$ZZ$1, 0))</f>
        <v>0</v>
      </c>
      <c r="B725">
        <f>INDEX(resultados!$A$2:$ZZ$1395, 719, MATCH($B$2, resultados!$A$1:$ZZ$1, 0))</f>
        <v>0</v>
      </c>
      <c r="C725">
        <f>INDEX(resultados!$A$2:$ZZ$1395, 719, MATCH($B$3, resultados!$A$1:$ZZ$1, 0))</f>
        <v>0</v>
      </c>
    </row>
    <row r="726" spans="1:3">
      <c r="A726">
        <f>INDEX(resultados!$A$2:$ZZ$1395, 720, MATCH($B$1, resultados!$A$1:$ZZ$1, 0))</f>
        <v>0</v>
      </c>
      <c r="B726">
        <f>INDEX(resultados!$A$2:$ZZ$1395, 720, MATCH($B$2, resultados!$A$1:$ZZ$1, 0))</f>
        <v>0</v>
      </c>
      <c r="C726">
        <f>INDEX(resultados!$A$2:$ZZ$1395, 720, MATCH($B$3, resultados!$A$1:$ZZ$1, 0))</f>
        <v>0</v>
      </c>
    </row>
    <row r="727" spans="1:3">
      <c r="A727">
        <f>INDEX(resultados!$A$2:$ZZ$1395, 721, MATCH($B$1, resultados!$A$1:$ZZ$1, 0))</f>
        <v>0</v>
      </c>
      <c r="B727">
        <f>INDEX(resultados!$A$2:$ZZ$1395, 721, MATCH($B$2, resultados!$A$1:$ZZ$1, 0))</f>
        <v>0</v>
      </c>
      <c r="C727">
        <f>INDEX(resultados!$A$2:$ZZ$1395, 721, MATCH($B$3, resultados!$A$1:$ZZ$1, 0))</f>
        <v>0</v>
      </c>
    </row>
    <row r="728" spans="1:3">
      <c r="A728">
        <f>INDEX(resultados!$A$2:$ZZ$1395, 722, MATCH($B$1, resultados!$A$1:$ZZ$1, 0))</f>
        <v>0</v>
      </c>
      <c r="B728">
        <f>INDEX(resultados!$A$2:$ZZ$1395, 722, MATCH($B$2, resultados!$A$1:$ZZ$1, 0))</f>
        <v>0</v>
      </c>
      <c r="C728">
        <f>INDEX(resultados!$A$2:$ZZ$1395, 722, MATCH($B$3, resultados!$A$1:$ZZ$1, 0))</f>
        <v>0</v>
      </c>
    </row>
    <row r="729" spans="1:3">
      <c r="A729">
        <f>INDEX(resultados!$A$2:$ZZ$1395, 723, MATCH($B$1, resultados!$A$1:$ZZ$1, 0))</f>
        <v>0</v>
      </c>
      <c r="B729">
        <f>INDEX(resultados!$A$2:$ZZ$1395, 723, MATCH($B$2, resultados!$A$1:$ZZ$1, 0))</f>
        <v>0</v>
      </c>
      <c r="C729">
        <f>INDEX(resultados!$A$2:$ZZ$1395, 723, MATCH($B$3, resultados!$A$1:$ZZ$1, 0))</f>
        <v>0</v>
      </c>
    </row>
    <row r="730" spans="1:3">
      <c r="A730">
        <f>INDEX(resultados!$A$2:$ZZ$1395, 724, MATCH($B$1, resultados!$A$1:$ZZ$1, 0))</f>
        <v>0</v>
      </c>
      <c r="B730">
        <f>INDEX(resultados!$A$2:$ZZ$1395, 724, MATCH($B$2, resultados!$A$1:$ZZ$1, 0))</f>
        <v>0</v>
      </c>
      <c r="C730">
        <f>INDEX(resultados!$A$2:$ZZ$1395, 724, MATCH($B$3, resultados!$A$1:$ZZ$1, 0))</f>
        <v>0</v>
      </c>
    </row>
    <row r="731" spans="1:3">
      <c r="A731">
        <f>INDEX(resultados!$A$2:$ZZ$1395, 725, MATCH($B$1, resultados!$A$1:$ZZ$1, 0))</f>
        <v>0</v>
      </c>
      <c r="B731">
        <f>INDEX(resultados!$A$2:$ZZ$1395, 725, MATCH($B$2, resultados!$A$1:$ZZ$1, 0))</f>
        <v>0</v>
      </c>
      <c r="C731">
        <f>INDEX(resultados!$A$2:$ZZ$1395, 725, MATCH($B$3, resultados!$A$1:$ZZ$1, 0))</f>
        <v>0</v>
      </c>
    </row>
    <row r="732" spans="1:3">
      <c r="A732">
        <f>INDEX(resultados!$A$2:$ZZ$1395, 726, MATCH($B$1, resultados!$A$1:$ZZ$1, 0))</f>
        <v>0</v>
      </c>
      <c r="B732">
        <f>INDEX(resultados!$A$2:$ZZ$1395, 726, MATCH($B$2, resultados!$A$1:$ZZ$1, 0))</f>
        <v>0</v>
      </c>
      <c r="C732">
        <f>INDEX(resultados!$A$2:$ZZ$1395, 726, MATCH($B$3, resultados!$A$1:$ZZ$1, 0))</f>
        <v>0</v>
      </c>
    </row>
    <row r="733" spans="1:3">
      <c r="A733">
        <f>INDEX(resultados!$A$2:$ZZ$1395, 727, MATCH($B$1, resultados!$A$1:$ZZ$1, 0))</f>
        <v>0</v>
      </c>
      <c r="B733">
        <f>INDEX(resultados!$A$2:$ZZ$1395, 727, MATCH($B$2, resultados!$A$1:$ZZ$1, 0))</f>
        <v>0</v>
      </c>
      <c r="C733">
        <f>INDEX(resultados!$A$2:$ZZ$1395, 727, MATCH($B$3, resultados!$A$1:$ZZ$1, 0))</f>
        <v>0</v>
      </c>
    </row>
    <row r="734" spans="1:3">
      <c r="A734">
        <f>INDEX(resultados!$A$2:$ZZ$1395, 728, MATCH($B$1, resultados!$A$1:$ZZ$1, 0))</f>
        <v>0</v>
      </c>
      <c r="B734">
        <f>INDEX(resultados!$A$2:$ZZ$1395, 728, MATCH($B$2, resultados!$A$1:$ZZ$1, 0))</f>
        <v>0</v>
      </c>
      <c r="C734">
        <f>INDEX(resultados!$A$2:$ZZ$1395, 728, MATCH($B$3, resultados!$A$1:$ZZ$1, 0))</f>
        <v>0</v>
      </c>
    </row>
    <row r="735" spans="1:3">
      <c r="A735">
        <f>INDEX(resultados!$A$2:$ZZ$1395, 729, MATCH($B$1, resultados!$A$1:$ZZ$1, 0))</f>
        <v>0</v>
      </c>
      <c r="B735">
        <f>INDEX(resultados!$A$2:$ZZ$1395, 729, MATCH($B$2, resultados!$A$1:$ZZ$1, 0))</f>
        <v>0</v>
      </c>
      <c r="C735">
        <f>INDEX(resultados!$A$2:$ZZ$1395, 729, MATCH($B$3, resultados!$A$1:$ZZ$1, 0))</f>
        <v>0</v>
      </c>
    </row>
    <row r="736" spans="1:3">
      <c r="A736">
        <f>INDEX(resultados!$A$2:$ZZ$1395, 730, MATCH($B$1, resultados!$A$1:$ZZ$1, 0))</f>
        <v>0</v>
      </c>
      <c r="B736">
        <f>INDEX(resultados!$A$2:$ZZ$1395, 730, MATCH($B$2, resultados!$A$1:$ZZ$1, 0))</f>
        <v>0</v>
      </c>
      <c r="C736">
        <f>INDEX(resultados!$A$2:$ZZ$1395, 730, MATCH($B$3, resultados!$A$1:$ZZ$1, 0))</f>
        <v>0</v>
      </c>
    </row>
    <row r="737" spans="1:3">
      <c r="A737">
        <f>INDEX(resultados!$A$2:$ZZ$1395, 731, MATCH($B$1, resultados!$A$1:$ZZ$1, 0))</f>
        <v>0</v>
      </c>
      <c r="B737">
        <f>INDEX(resultados!$A$2:$ZZ$1395, 731, MATCH($B$2, resultados!$A$1:$ZZ$1, 0))</f>
        <v>0</v>
      </c>
      <c r="C737">
        <f>INDEX(resultados!$A$2:$ZZ$1395, 731, MATCH($B$3, resultados!$A$1:$ZZ$1, 0))</f>
        <v>0</v>
      </c>
    </row>
    <row r="738" spans="1:3">
      <c r="A738">
        <f>INDEX(resultados!$A$2:$ZZ$1395, 732, MATCH($B$1, resultados!$A$1:$ZZ$1, 0))</f>
        <v>0</v>
      </c>
      <c r="B738">
        <f>INDEX(resultados!$A$2:$ZZ$1395, 732, MATCH($B$2, resultados!$A$1:$ZZ$1, 0))</f>
        <v>0</v>
      </c>
      <c r="C738">
        <f>INDEX(resultados!$A$2:$ZZ$1395, 732, MATCH($B$3, resultados!$A$1:$ZZ$1, 0))</f>
        <v>0</v>
      </c>
    </row>
    <row r="739" spans="1:3">
      <c r="A739">
        <f>INDEX(resultados!$A$2:$ZZ$1395, 733, MATCH($B$1, resultados!$A$1:$ZZ$1, 0))</f>
        <v>0</v>
      </c>
      <c r="B739">
        <f>INDEX(resultados!$A$2:$ZZ$1395, 733, MATCH($B$2, resultados!$A$1:$ZZ$1, 0))</f>
        <v>0</v>
      </c>
      <c r="C739">
        <f>INDEX(resultados!$A$2:$ZZ$1395, 733, MATCH($B$3, resultados!$A$1:$ZZ$1, 0))</f>
        <v>0</v>
      </c>
    </row>
    <row r="740" spans="1:3">
      <c r="A740">
        <f>INDEX(resultados!$A$2:$ZZ$1395, 734, MATCH($B$1, resultados!$A$1:$ZZ$1, 0))</f>
        <v>0</v>
      </c>
      <c r="B740">
        <f>INDEX(resultados!$A$2:$ZZ$1395, 734, MATCH($B$2, resultados!$A$1:$ZZ$1, 0))</f>
        <v>0</v>
      </c>
      <c r="C740">
        <f>INDEX(resultados!$A$2:$ZZ$1395, 734, MATCH($B$3, resultados!$A$1:$ZZ$1, 0))</f>
        <v>0</v>
      </c>
    </row>
    <row r="741" spans="1:3">
      <c r="A741">
        <f>INDEX(resultados!$A$2:$ZZ$1395, 735, MATCH($B$1, resultados!$A$1:$ZZ$1, 0))</f>
        <v>0</v>
      </c>
      <c r="B741">
        <f>INDEX(resultados!$A$2:$ZZ$1395, 735, MATCH($B$2, resultados!$A$1:$ZZ$1, 0))</f>
        <v>0</v>
      </c>
      <c r="C741">
        <f>INDEX(resultados!$A$2:$ZZ$1395, 735, MATCH($B$3, resultados!$A$1:$ZZ$1, 0))</f>
        <v>0</v>
      </c>
    </row>
    <row r="742" spans="1:3">
      <c r="A742">
        <f>INDEX(resultados!$A$2:$ZZ$1395, 736, MATCH($B$1, resultados!$A$1:$ZZ$1, 0))</f>
        <v>0</v>
      </c>
      <c r="B742">
        <f>INDEX(resultados!$A$2:$ZZ$1395, 736, MATCH($B$2, resultados!$A$1:$ZZ$1, 0))</f>
        <v>0</v>
      </c>
      <c r="C742">
        <f>INDEX(resultados!$A$2:$ZZ$1395, 736, MATCH($B$3, resultados!$A$1:$ZZ$1, 0))</f>
        <v>0</v>
      </c>
    </row>
    <row r="743" spans="1:3">
      <c r="A743">
        <f>INDEX(resultados!$A$2:$ZZ$1395, 737, MATCH($B$1, resultados!$A$1:$ZZ$1, 0))</f>
        <v>0</v>
      </c>
      <c r="B743">
        <f>INDEX(resultados!$A$2:$ZZ$1395, 737, MATCH($B$2, resultados!$A$1:$ZZ$1, 0))</f>
        <v>0</v>
      </c>
      <c r="C743">
        <f>INDEX(resultados!$A$2:$ZZ$1395, 737, MATCH($B$3, resultados!$A$1:$ZZ$1, 0))</f>
        <v>0</v>
      </c>
    </row>
    <row r="744" spans="1:3">
      <c r="A744">
        <f>INDEX(resultados!$A$2:$ZZ$1395, 738, MATCH($B$1, resultados!$A$1:$ZZ$1, 0))</f>
        <v>0</v>
      </c>
      <c r="B744">
        <f>INDEX(resultados!$A$2:$ZZ$1395, 738, MATCH($B$2, resultados!$A$1:$ZZ$1, 0))</f>
        <v>0</v>
      </c>
      <c r="C744">
        <f>INDEX(resultados!$A$2:$ZZ$1395, 738, MATCH($B$3, resultados!$A$1:$ZZ$1, 0))</f>
        <v>0</v>
      </c>
    </row>
    <row r="745" spans="1:3">
      <c r="A745">
        <f>INDEX(resultados!$A$2:$ZZ$1395, 739, MATCH($B$1, resultados!$A$1:$ZZ$1, 0))</f>
        <v>0</v>
      </c>
      <c r="B745">
        <f>INDEX(resultados!$A$2:$ZZ$1395, 739, MATCH($B$2, resultados!$A$1:$ZZ$1, 0))</f>
        <v>0</v>
      </c>
      <c r="C745">
        <f>INDEX(resultados!$A$2:$ZZ$1395, 739, MATCH($B$3, resultados!$A$1:$ZZ$1, 0))</f>
        <v>0</v>
      </c>
    </row>
    <row r="746" spans="1:3">
      <c r="A746">
        <f>INDEX(resultados!$A$2:$ZZ$1395, 740, MATCH($B$1, resultados!$A$1:$ZZ$1, 0))</f>
        <v>0</v>
      </c>
      <c r="B746">
        <f>INDEX(resultados!$A$2:$ZZ$1395, 740, MATCH($B$2, resultados!$A$1:$ZZ$1, 0))</f>
        <v>0</v>
      </c>
      <c r="C746">
        <f>INDEX(resultados!$A$2:$ZZ$1395, 740, MATCH($B$3, resultados!$A$1:$ZZ$1, 0))</f>
        <v>0</v>
      </c>
    </row>
    <row r="747" spans="1:3">
      <c r="A747">
        <f>INDEX(resultados!$A$2:$ZZ$1395, 741, MATCH($B$1, resultados!$A$1:$ZZ$1, 0))</f>
        <v>0</v>
      </c>
      <c r="B747">
        <f>INDEX(resultados!$A$2:$ZZ$1395, 741, MATCH($B$2, resultados!$A$1:$ZZ$1, 0))</f>
        <v>0</v>
      </c>
      <c r="C747">
        <f>INDEX(resultados!$A$2:$ZZ$1395, 741, MATCH($B$3, resultados!$A$1:$ZZ$1, 0))</f>
        <v>0</v>
      </c>
    </row>
    <row r="748" spans="1:3">
      <c r="A748">
        <f>INDEX(resultados!$A$2:$ZZ$1395, 742, MATCH($B$1, resultados!$A$1:$ZZ$1, 0))</f>
        <v>0</v>
      </c>
      <c r="B748">
        <f>INDEX(resultados!$A$2:$ZZ$1395, 742, MATCH($B$2, resultados!$A$1:$ZZ$1, 0))</f>
        <v>0</v>
      </c>
      <c r="C748">
        <f>INDEX(resultados!$A$2:$ZZ$1395, 742, MATCH($B$3, resultados!$A$1:$ZZ$1, 0))</f>
        <v>0</v>
      </c>
    </row>
    <row r="749" spans="1:3">
      <c r="A749">
        <f>INDEX(resultados!$A$2:$ZZ$1395, 743, MATCH($B$1, resultados!$A$1:$ZZ$1, 0))</f>
        <v>0</v>
      </c>
      <c r="B749">
        <f>INDEX(resultados!$A$2:$ZZ$1395, 743, MATCH($B$2, resultados!$A$1:$ZZ$1, 0))</f>
        <v>0</v>
      </c>
      <c r="C749">
        <f>INDEX(resultados!$A$2:$ZZ$1395, 743, MATCH($B$3, resultados!$A$1:$ZZ$1, 0))</f>
        <v>0</v>
      </c>
    </row>
    <row r="750" spans="1:3">
      <c r="A750">
        <f>INDEX(resultados!$A$2:$ZZ$1395, 744, MATCH($B$1, resultados!$A$1:$ZZ$1, 0))</f>
        <v>0</v>
      </c>
      <c r="B750">
        <f>INDEX(resultados!$A$2:$ZZ$1395, 744, MATCH($B$2, resultados!$A$1:$ZZ$1, 0))</f>
        <v>0</v>
      </c>
      <c r="C750">
        <f>INDEX(resultados!$A$2:$ZZ$1395, 744, MATCH($B$3, resultados!$A$1:$ZZ$1, 0))</f>
        <v>0</v>
      </c>
    </row>
    <row r="751" spans="1:3">
      <c r="A751">
        <f>INDEX(resultados!$A$2:$ZZ$1395, 745, MATCH($B$1, resultados!$A$1:$ZZ$1, 0))</f>
        <v>0</v>
      </c>
      <c r="B751">
        <f>INDEX(resultados!$A$2:$ZZ$1395, 745, MATCH($B$2, resultados!$A$1:$ZZ$1, 0))</f>
        <v>0</v>
      </c>
      <c r="C751">
        <f>INDEX(resultados!$A$2:$ZZ$1395, 745, MATCH($B$3, resultados!$A$1:$ZZ$1, 0))</f>
        <v>0</v>
      </c>
    </row>
    <row r="752" spans="1:3">
      <c r="A752">
        <f>INDEX(resultados!$A$2:$ZZ$1395, 746, MATCH($B$1, resultados!$A$1:$ZZ$1, 0))</f>
        <v>0</v>
      </c>
      <c r="B752">
        <f>INDEX(resultados!$A$2:$ZZ$1395, 746, MATCH($B$2, resultados!$A$1:$ZZ$1, 0))</f>
        <v>0</v>
      </c>
      <c r="C752">
        <f>INDEX(resultados!$A$2:$ZZ$1395, 746, MATCH($B$3, resultados!$A$1:$ZZ$1, 0))</f>
        <v>0</v>
      </c>
    </row>
    <row r="753" spans="1:3">
      <c r="A753">
        <f>INDEX(resultados!$A$2:$ZZ$1395, 747, MATCH($B$1, resultados!$A$1:$ZZ$1, 0))</f>
        <v>0</v>
      </c>
      <c r="B753">
        <f>INDEX(resultados!$A$2:$ZZ$1395, 747, MATCH($B$2, resultados!$A$1:$ZZ$1, 0))</f>
        <v>0</v>
      </c>
      <c r="C753">
        <f>INDEX(resultados!$A$2:$ZZ$1395, 747, MATCH($B$3, resultados!$A$1:$ZZ$1, 0))</f>
        <v>0</v>
      </c>
    </row>
    <row r="754" spans="1:3">
      <c r="A754">
        <f>INDEX(resultados!$A$2:$ZZ$1395, 748, MATCH($B$1, resultados!$A$1:$ZZ$1, 0))</f>
        <v>0</v>
      </c>
      <c r="B754">
        <f>INDEX(resultados!$A$2:$ZZ$1395, 748, MATCH($B$2, resultados!$A$1:$ZZ$1, 0))</f>
        <v>0</v>
      </c>
      <c r="C754">
        <f>INDEX(resultados!$A$2:$ZZ$1395, 748, MATCH($B$3, resultados!$A$1:$ZZ$1, 0))</f>
        <v>0</v>
      </c>
    </row>
    <row r="755" spans="1:3">
      <c r="A755">
        <f>INDEX(resultados!$A$2:$ZZ$1395, 749, MATCH($B$1, resultados!$A$1:$ZZ$1, 0))</f>
        <v>0</v>
      </c>
      <c r="B755">
        <f>INDEX(resultados!$A$2:$ZZ$1395, 749, MATCH($B$2, resultados!$A$1:$ZZ$1, 0))</f>
        <v>0</v>
      </c>
      <c r="C755">
        <f>INDEX(resultados!$A$2:$ZZ$1395, 749, MATCH($B$3, resultados!$A$1:$ZZ$1, 0))</f>
        <v>0</v>
      </c>
    </row>
    <row r="756" spans="1:3">
      <c r="A756">
        <f>INDEX(resultados!$A$2:$ZZ$1395, 750, MATCH($B$1, resultados!$A$1:$ZZ$1, 0))</f>
        <v>0</v>
      </c>
      <c r="B756">
        <f>INDEX(resultados!$A$2:$ZZ$1395, 750, MATCH($B$2, resultados!$A$1:$ZZ$1, 0))</f>
        <v>0</v>
      </c>
      <c r="C756">
        <f>INDEX(resultados!$A$2:$ZZ$1395, 750, MATCH($B$3, resultados!$A$1:$ZZ$1, 0))</f>
        <v>0</v>
      </c>
    </row>
    <row r="757" spans="1:3">
      <c r="A757">
        <f>INDEX(resultados!$A$2:$ZZ$1395, 751, MATCH($B$1, resultados!$A$1:$ZZ$1, 0))</f>
        <v>0</v>
      </c>
      <c r="B757">
        <f>INDEX(resultados!$A$2:$ZZ$1395, 751, MATCH($B$2, resultados!$A$1:$ZZ$1, 0))</f>
        <v>0</v>
      </c>
      <c r="C757">
        <f>INDEX(resultados!$A$2:$ZZ$1395, 751, MATCH($B$3, resultados!$A$1:$ZZ$1, 0))</f>
        <v>0</v>
      </c>
    </row>
    <row r="758" spans="1:3">
      <c r="A758">
        <f>INDEX(resultados!$A$2:$ZZ$1395, 752, MATCH($B$1, resultados!$A$1:$ZZ$1, 0))</f>
        <v>0</v>
      </c>
      <c r="B758">
        <f>INDEX(resultados!$A$2:$ZZ$1395, 752, MATCH($B$2, resultados!$A$1:$ZZ$1, 0))</f>
        <v>0</v>
      </c>
      <c r="C758">
        <f>INDEX(resultados!$A$2:$ZZ$1395, 752, MATCH($B$3, resultados!$A$1:$ZZ$1, 0))</f>
        <v>0</v>
      </c>
    </row>
    <row r="759" spans="1:3">
      <c r="A759">
        <f>INDEX(resultados!$A$2:$ZZ$1395, 753, MATCH($B$1, resultados!$A$1:$ZZ$1, 0))</f>
        <v>0</v>
      </c>
      <c r="B759">
        <f>INDEX(resultados!$A$2:$ZZ$1395, 753, MATCH($B$2, resultados!$A$1:$ZZ$1, 0))</f>
        <v>0</v>
      </c>
      <c r="C759">
        <f>INDEX(resultados!$A$2:$ZZ$1395, 753, MATCH($B$3, resultados!$A$1:$ZZ$1, 0))</f>
        <v>0</v>
      </c>
    </row>
    <row r="760" spans="1:3">
      <c r="A760">
        <f>INDEX(resultados!$A$2:$ZZ$1395, 754, MATCH($B$1, resultados!$A$1:$ZZ$1, 0))</f>
        <v>0</v>
      </c>
      <c r="B760">
        <f>INDEX(resultados!$A$2:$ZZ$1395, 754, MATCH($B$2, resultados!$A$1:$ZZ$1, 0))</f>
        <v>0</v>
      </c>
      <c r="C760">
        <f>INDEX(resultados!$A$2:$ZZ$1395, 754, MATCH($B$3, resultados!$A$1:$ZZ$1, 0))</f>
        <v>0</v>
      </c>
    </row>
    <row r="761" spans="1:3">
      <c r="A761">
        <f>INDEX(resultados!$A$2:$ZZ$1395, 755, MATCH($B$1, resultados!$A$1:$ZZ$1, 0))</f>
        <v>0</v>
      </c>
      <c r="B761">
        <f>INDEX(resultados!$A$2:$ZZ$1395, 755, MATCH($B$2, resultados!$A$1:$ZZ$1, 0))</f>
        <v>0</v>
      </c>
      <c r="C761">
        <f>INDEX(resultados!$A$2:$ZZ$1395, 755, MATCH($B$3, resultados!$A$1:$ZZ$1, 0))</f>
        <v>0</v>
      </c>
    </row>
    <row r="762" spans="1:3">
      <c r="A762">
        <f>INDEX(resultados!$A$2:$ZZ$1395, 756, MATCH($B$1, resultados!$A$1:$ZZ$1, 0))</f>
        <v>0</v>
      </c>
      <c r="B762">
        <f>INDEX(resultados!$A$2:$ZZ$1395, 756, MATCH($B$2, resultados!$A$1:$ZZ$1, 0))</f>
        <v>0</v>
      </c>
      <c r="C762">
        <f>INDEX(resultados!$A$2:$ZZ$1395, 756, MATCH($B$3, resultados!$A$1:$ZZ$1, 0))</f>
        <v>0</v>
      </c>
    </row>
    <row r="763" spans="1:3">
      <c r="A763">
        <f>INDEX(resultados!$A$2:$ZZ$1395, 757, MATCH($B$1, resultados!$A$1:$ZZ$1, 0))</f>
        <v>0</v>
      </c>
      <c r="B763">
        <f>INDEX(resultados!$A$2:$ZZ$1395, 757, MATCH($B$2, resultados!$A$1:$ZZ$1, 0))</f>
        <v>0</v>
      </c>
      <c r="C763">
        <f>INDEX(resultados!$A$2:$ZZ$1395, 757, MATCH($B$3, resultados!$A$1:$ZZ$1, 0))</f>
        <v>0</v>
      </c>
    </row>
    <row r="764" spans="1:3">
      <c r="A764">
        <f>INDEX(resultados!$A$2:$ZZ$1395, 758, MATCH($B$1, resultados!$A$1:$ZZ$1, 0))</f>
        <v>0</v>
      </c>
      <c r="B764">
        <f>INDEX(resultados!$A$2:$ZZ$1395, 758, MATCH($B$2, resultados!$A$1:$ZZ$1, 0))</f>
        <v>0</v>
      </c>
      <c r="C764">
        <f>INDEX(resultados!$A$2:$ZZ$1395, 758, MATCH($B$3, resultados!$A$1:$ZZ$1, 0))</f>
        <v>0</v>
      </c>
    </row>
    <row r="765" spans="1:3">
      <c r="A765">
        <f>INDEX(resultados!$A$2:$ZZ$1395, 759, MATCH($B$1, resultados!$A$1:$ZZ$1, 0))</f>
        <v>0</v>
      </c>
      <c r="B765">
        <f>INDEX(resultados!$A$2:$ZZ$1395, 759, MATCH($B$2, resultados!$A$1:$ZZ$1, 0))</f>
        <v>0</v>
      </c>
      <c r="C765">
        <f>INDEX(resultados!$A$2:$ZZ$1395, 759, MATCH($B$3, resultados!$A$1:$ZZ$1, 0))</f>
        <v>0</v>
      </c>
    </row>
    <row r="766" spans="1:3">
      <c r="A766">
        <f>INDEX(resultados!$A$2:$ZZ$1395, 760, MATCH($B$1, resultados!$A$1:$ZZ$1, 0))</f>
        <v>0</v>
      </c>
      <c r="B766">
        <f>INDEX(resultados!$A$2:$ZZ$1395, 760, MATCH($B$2, resultados!$A$1:$ZZ$1, 0))</f>
        <v>0</v>
      </c>
      <c r="C766">
        <f>INDEX(resultados!$A$2:$ZZ$1395, 760, MATCH($B$3, resultados!$A$1:$ZZ$1, 0))</f>
        <v>0</v>
      </c>
    </row>
    <row r="767" spans="1:3">
      <c r="A767">
        <f>INDEX(resultados!$A$2:$ZZ$1395, 761, MATCH($B$1, resultados!$A$1:$ZZ$1, 0))</f>
        <v>0</v>
      </c>
      <c r="B767">
        <f>INDEX(resultados!$A$2:$ZZ$1395, 761, MATCH($B$2, resultados!$A$1:$ZZ$1, 0))</f>
        <v>0</v>
      </c>
      <c r="C767">
        <f>INDEX(resultados!$A$2:$ZZ$1395, 761, MATCH($B$3, resultados!$A$1:$ZZ$1, 0))</f>
        <v>0</v>
      </c>
    </row>
    <row r="768" spans="1:3">
      <c r="A768">
        <f>INDEX(resultados!$A$2:$ZZ$1395, 762, MATCH($B$1, resultados!$A$1:$ZZ$1, 0))</f>
        <v>0</v>
      </c>
      <c r="B768">
        <f>INDEX(resultados!$A$2:$ZZ$1395, 762, MATCH($B$2, resultados!$A$1:$ZZ$1, 0))</f>
        <v>0</v>
      </c>
      <c r="C768">
        <f>INDEX(resultados!$A$2:$ZZ$1395, 762, MATCH($B$3, resultados!$A$1:$ZZ$1, 0))</f>
        <v>0</v>
      </c>
    </row>
    <row r="769" spans="1:3">
      <c r="A769">
        <f>INDEX(resultados!$A$2:$ZZ$1395, 763, MATCH($B$1, resultados!$A$1:$ZZ$1, 0))</f>
        <v>0</v>
      </c>
      <c r="B769">
        <f>INDEX(resultados!$A$2:$ZZ$1395, 763, MATCH($B$2, resultados!$A$1:$ZZ$1, 0))</f>
        <v>0</v>
      </c>
      <c r="C769">
        <f>INDEX(resultados!$A$2:$ZZ$1395, 763, MATCH($B$3, resultados!$A$1:$ZZ$1, 0))</f>
        <v>0</v>
      </c>
    </row>
    <row r="770" spans="1:3">
      <c r="A770">
        <f>INDEX(resultados!$A$2:$ZZ$1395, 764, MATCH($B$1, resultados!$A$1:$ZZ$1, 0))</f>
        <v>0</v>
      </c>
      <c r="B770">
        <f>INDEX(resultados!$A$2:$ZZ$1395, 764, MATCH($B$2, resultados!$A$1:$ZZ$1, 0))</f>
        <v>0</v>
      </c>
      <c r="C770">
        <f>INDEX(resultados!$A$2:$ZZ$1395, 764, MATCH($B$3, resultados!$A$1:$ZZ$1, 0))</f>
        <v>0</v>
      </c>
    </row>
    <row r="771" spans="1:3">
      <c r="A771">
        <f>INDEX(resultados!$A$2:$ZZ$1395, 765, MATCH($B$1, resultados!$A$1:$ZZ$1, 0))</f>
        <v>0</v>
      </c>
      <c r="B771">
        <f>INDEX(resultados!$A$2:$ZZ$1395, 765, MATCH($B$2, resultados!$A$1:$ZZ$1, 0))</f>
        <v>0</v>
      </c>
      <c r="C771">
        <f>INDEX(resultados!$A$2:$ZZ$1395, 765, MATCH($B$3, resultados!$A$1:$ZZ$1, 0))</f>
        <v>0</v>
      </c>
    </row>
    <row r="772" spans="1:3">
      <c r="A772">
        <f>INDEX(resultados!$A$2:$ZZ$1395, 766, MATCH($B$1, resultados!$A$1:$ZZ$1, 0))</f>
        <v>0</v>
      </c>
      <c r="B772">
        <f>INDEX(resultados!$A$2:$ZZ$1395, 766, MATCH($B$2, resultados!$A$1:$ZZ$1, 0))</f>
        <v>0</v>
      </c>
      <c r="C772">
        <f>INDEX(resultados!$A$2:$ZZ$1395, 766, MATCH($B$3, resultados!$A$1:$ZZ$1, 0))</f>
        <v>0</v>
      </c>
    </row>
    <row r="773" spans="1:3">
      <c r="A773">
        <f>INDEX(resultados!$A$2:$ZZ$1395, 767, MATCH($B$1, resultados!$A$1:$ZZ$1, 0))</f>
        <v>0</v>
      </c>
      <c r="B773">
        <f>INDEX(resultados!$A$2:$ZZ$1395, 767, MATCH($B$2, resultados!$A$1:$ZZ$1, 0))</f>
        <v>0</v>
      </c>
      <c r="C773">
        <f>INDEX(resultados!$A$2:$ZZ$1395, 767, MATCH($B$3, resultados!$A$1:$ZZ$1, 0))</f>
        <v>0</v>
      </c>
    </row>
    <row r="774" spans="1:3">
      <c r="A774">
        <f>INDEX(resultados!$A$2:$ZZ$1395, 768, MATCH($B$1, resultados!$A$1:$ZZ$1, 0))</f>
        <v>0</v>
      </c>
      <c r="B774">
        <f>INDEX(resultados!$A$2:$ZZ$1395, 768, MATCH($B$2, resultados!$A$1:$ZZ$1, 0))</f>
        <v>0</v>
      </c>
      <c r="C774">
        <f>INDEX(resultados!$A$2:$ZZ$1395, 768, MATCH($B$3, resultados!$A$1:$ZZ$1, 0))</f>
        <v>0</v>
      </c>
    </row>
    <row r="775" spans="1:3">
      <c r="A775">
        <f>INDEX(resultados!$A$2:$ZZ$1395, 769, MATCH($B$1, resultados!$A$1:$ZZ$1, 0))</f>
        <v>0</v>
      </c>
      <c r="B775">
        <f>INDEX(resultados!$A$2:$ZZ$1395, 769, MATCH($B$2, resultados!$A$1:$ZZ$1, 0))</f>
        <v>0</v>
      </c>
      <c r="C775">
        <f>INDEX(resultados!$A$2:$ZZ$1395, 769, MATCH($B$3, resultados!$A$1:$ZZ$1, 0))</f>
        <v>0</v>
      </c>
    </row>
    <row r="776" spans="1:3">
      <c r="A776">
        <f>INDEX(resultados!$A$2:$ZZ$1395, 770, MATCH($B$1, resultados!$A$1:$ZZ$1, 0))</f>
        <v>0</v>
      </c>
      <c r="B776">
        <f>INDEX(resultados!$A$2:$ZZ$1395, 770, MATCH($B$2, resultados!$A$1:$ZZ$1, 0))</f>
        <v>0</v>
      </c>
      <c r="C776">
        <f>INDEX(resultados!$A$2:$ZZ$1395, 770, MATCH($B$3, resultados!$A$1:$ZZ$1, 0))</f>
        <v>0</v>
      </c>
    </row>
    <row r="777" spans="1:3">
      <c r="A777">
        <f>INDEX(resultados!$A$2:$ZZ$1395, 771, MATCH($B$1, resultados!$A$1:$ZZ$1, 0))</f>
        <v>0</v>
      </c>
      <c r="B777">
        <f>INDEX(resultados!$A$2:$ZZ$1395, 771, MATCH($B$2, resultados!$A$1:$ZZ$1, 0))</f>
        <v>0</v>
      </c>
      <c r="C777">
        <f>INDEX(resultados!$A$2:$ZZ$1395, 771, MATCH($B$3, resultados!$A$1:$ZZ$1, 0))</f>
        <v>0</v>
      </c>
    </row>
    <row r="778" spans="1:3">
      <c r="A778">
        <f>INDEX(resultados!$A$2:$ZZ$1395, 772, MATCH($B$1, resultados!$A$1:$ZZ$1, 0))</f>
        <v>0</v>
      </c>
      <c r="B778">
        <f>INDEX(resultados!$A$2:$ZZ$1395, 772, MATCH($B$2, resultados!$A$1:$ZZ$1, 0))</f>
        <v>0</v>
      </c>
      <c r="C778">
        <f>INDEX(resultados!$A$2:$ZZ$1395, 772, MATCH($B$3, resultados!$A$1:$ZZ$1, 0))</f>
        <v>0</v>
      </c>
    </row>
    <row r="779" spans="1:3">
      <c r="A779">
        <f>INDEX(resultados!$A$2:$ZZ$1395, 773, MATCH($B$1, resultados!$A$1:$ZZ$1, 0))</f>
        <v>0</v>
      </c>
      <c r="B779">
        <f>INDEX(resultados!$A$2:$ZZ$1395, 773, MATCH($B$2, resultados!$A$1:$ZZ$1, 0))</f>
        <v>0</v>
      </c>
      <c r="C779">
        <f>INDEX(resultados!$A$2:$ZZ$1395, 773, MATCH($B$3, resultados!$A$1:$ZZ$1, 0))</f>
        <v>0</v>
      </c>
    </row>
    <row r="780" spans="1:3">
      <c r="A780">
        <f>INDEX(resultados!$A$2:$ZZ$1395, 774, MATCH($B$1, resultados!$A$1:$ZZ$1, 0))</f>
        <v>0</v>
      </c>
      <c r="B780">
        <f>INDEX(resultados!$A$2:$ZZ$1395, 774, MATCH($B$2, resultados!$A$1:$ZZ$1, 0))</f>
        <v>0</v>
      </c>
      <c r="C780">
        <f>INDEX(resultados!$A$2:$ZZ$1395, 774, MATCH($B$3, resultados!$A$1:$ZZ$1, 0))</f>
        <v>0</v>
      </c>
    </row>
    <row r="781" spans="1:3">
      <c r="A781">
        <f>INDEX(resultados!$A$2:$ZZ$1395, 775, MATCH($B$1, resultados!$A$1:$ZZ$1, 0))</f>
        <v>0</v>
      </c>
      <c r="B781">
        <f>INDEX(resultados!$A$2:$ZZ$1395, 775, MATCH($B$2, resultados!$A$1:$ZZ$1, 0))</f>
        <v>0</v>
      </c>
      <c r="C781">
        <f>INDEX(resultados!$A$2:$ZZ$1395, 775, MATCH($B$3, resultados!$A$1:$ZZ$1, 0))</f>
        <v>0</v>
      </c>
    </row>
    <row r="782" spans="1:3">
      <c r="A782">
        <f>INDEX(resultados!$A$2:$ZZ$1395, 776, MATCH($B$1, resultados!$A$1:$ZZ$1, 0))</f>
        <v>0</v>
      </c>
      <c r="B782">
        <f>INDEX(resultados!$A$2:$ZZ$1395, 776, MATCH($B$2, resultados!$A$1:$ZZ$1, 0))</f>
        <v>0</v>
      </c>
      <c r="C782">
        <f>INDEX(resultados!$A$2:$ZZ$1395, 776, MATCH($B$3, resultados!$A$1:$ZZ$1, 0))</f>
        <v>0</v>
      </c>
    </row>
    <row r="783" spans="1:3">
      <c r="A783">
        <f>INDEX(resultados!$A$2:$ZZ$1395, 777, MATCH($B$1, resultados!$A$1:$ZZ$1, 0))</f>
        <v>0</v>
      </c>
      <c r="B783">
        <f>INDEX(resultados!$A$2:$ZZ$1395, 777, MATCH($B$2, resultados!$A$1:$ZZ$1, 0))</f>
        <v>0</v>
      </c>
      <c r="C783">
        <f>INDEX(resultados!$A$2:$ZZ$1395, 777, MATCH($B$3, resultados!$A$1:$ZZ$1, 0))</f>
        <v>0</v>
      </c>
    </row>
    <row r="784" spans="1:3">
      <c r="A784">
        <f>INDEX(resultados!$A$2:$ZZ$1395, 778, MATCH($B$1, resultados!$A$1:$ZZ$1, 0))</f>
        <v>0</v>
      </c>
      <c r="B784">
        <f>INDEX(resultados!$A$2:$ZZ$1395, 778, MATCH($B$2, resultados!$A$1:$ZZ$1, 0))</f>
        <v>0</v>
      </c>
      <c r="C784">
        <f>INDEX(resultados!$A$2:$ZZ$1395, 778, MATCH($B$3, resultados!$A$1:$ZZ$1, 0))</f>
        <v>0</v>
      </c>
    </row>
    <row r="785" spans="1:3">
      <c r="A785">
        <f>INDEX(resultados!$A$2:$ZZ$1395, 779, MATCH($B$1, resultados!$A$1:$ZZ$1, 0))</f>
        <v>0</v>
      </c>
      <c r="B785">
        <f>INDEX(resultados!$A$2:$ZZ$1395, 779, MATCH($B$2, resultados!$A$1:$ZZ$1, 0))</f>
        <v>0</v>
      </c>
      <c r="C785">
        <f>INDEX(resultados!$A$2:$ZZ$1395, 779, MATCH($B$3, resultados!$A$1:$ZZ$1, 0))</f>
        <v>0</v>
      </c>
    </row>
    <row r="786" spans="1:3">
      <c r="A786">
        <f>INDEX(resultados!$A$2:$ZZ$1395, 780, MATCH($B$1, resultados!$A$1:$ZZ$1, 0))</f>
        <v>0</v>
      </c>
      <c r="B786">
        <f>INDEX(resultados!$A$2:$ZZ$1395, 780, MATCH($B$2, resultados!$A$1:$ZZ$1, 0))</f>
        <v>0</v>
      </c>
      <c r="C786">
        <f>INDEX(resultados!$A$2:$ZZ$1395, 780, MATCH($B$3, resultados!$A$1:$ZZ$1, 0))</f>
        <v>0</v>
      </c>
    </row>
    <row r="787" spans="1:3">
      <c r="A787">
        <f>INDEX(resultados!$A$2:$ZZ$1395, 781, MATCH($B$1, resultados!$A$1:$ZZ$1, 0))</f>
        <v>0</v>
      </c>
      <c r="B787">
        <f>INDEX(resultados!$A$2:$ZZ$1395, 781, MATCH($B$2, resultados!$A$1:$ZZ$1, 0))</f>
        <v>0</v>
      </c>
      <c r="C787">
        <f>INDEX(resultados!$A$2:$ZZ$1395, 781, MATCH($B$3, resultados!$A$1:$ZZ$1, 0))</f>
        <v>0</v>
      </c>
    </row>
    <row r="788" spans="1:3">
      <c r="A788">
        <f>INDEX(resultados!$A$2:$ZZ$1395, 782, MATCH($B$1, resultados!$A$1:$ZZ$1, 0))</f>
        <v>0</v>
      </c>
      <c r="B788">
        <f>INDEX(resultados!$A$2:$ZZ$1395, 782, MATCH($B$2, resultados!$A$1:$ZZ$1, 0))</f>
        <v>0</v>
      </c>
      <c r="C788">
        <f>INDEX(resultados!$A$2:$ZZ$1395, 782, MATCH($B$3, resultados!$A$1:$ZZ$1, 0))</f>
        <v>0</v>
      </c>
    </row>
    <row r="789" spans="1:3">
      <c r="A789">
        <f>INDEX(resultados!$A$2:$ZZ$1395, 783, MATCH($B$1, resultados!$A$1:$ZZ$1, 0))</f>
        <v>0</v>
      </c>
      <c r="B789">
        <f>INDEX(resultados!$A$2:$ZZ$1395, 783, MATCH($B$2, resultados!$A$1:$ZZ$1, 0))</f>
        <v>0</v>
      </c>
      <c r="C789">
        <f>INDEX(resultados!$A$2:$ZZ$1395, 783, MATCH($B$3, resultados!$A$1:$ZZ$1, 0))</f>
        <v>0</v>
      </c>
    </row>
    <row r="790" spans="1:3">
      <c r="A790">
        <f>INDEX(resultados!$A$2:$ZZ$1395, 784, MATCH($B$1, resultados!$A$1:$ZZ$1, 0))</f>
        <v>0</v>
      </c>
      <c r="B790">
        <f>INDEX(resultados!$A$2:$ZZ$1395, 784, MATCH($B$2, resultados!$A$1:$ZZ$1, 0))</f>
        <v>0</v>
      </c>
      <c r="C790">
        <f>INDEX(resultados!$A$2:$ZZ$1395, 784, MATCH($B$3, resultados!$A$1:$ZZ$1, 0))</f>
        <v>0</v>
      </c>
    </row>
    <row r="791" spans="1:3">
      <c r="A791">
        <f>INDEX(resultados!$A$2:$ZZ$1395, 785, MATCH($B$1, resultados!$A$1:$ZZ$1, 0))</f>
        <v>0</v>
      </c>
      <c r="B791">
        <f>INDEX(resultados!$A$2:$ZZ$1395, 785, MATCH($B$2, resultados!$A$1:$ZZ$1, 0))</f>
        <v>0</v>
      </c>
      <c r="C791">
        <f>INDEX(resultados!$A$2:$ZZ$1395, 785, MATCH($B$3, resultados!$A$1:$ZZ$1, 0))</f>
        <v>0</v>
      </c>
    </row>
    <row r="792" spans="1:3">
      <c r="A792">
        <f>INDEX(resultados!$A$2:$ZZ$1395, 786, MATCH($B$1, resultados!$A$1:$ZZ$1, 0))</f>
        <v>0</v>
      </c>
      <c r="B792">
        <f>INDEX(resultados!$A$2:$ZZ$1395, 786, MATCH($B$2, resultados!$A$1:$ZZ$1, 0))</f>
        <v>0</v>
      </c>
      <c r="C792">
        <f>INDEX(resultados!$A$2:$ZZ$1395, 786, MATCH($B$3, resultados!$A$1:$ZZ$1, 0))</f>
        <v>0</v>
      </c>
    </row>
    <row r="793" spans="1:3">
      <c r="A793">
        <f>INDEX(resultados!$A$2:$ZZ$1395, 787, MATCH($B$1, resultados!$A$1:$ZZ$1, 0))</f>
        <v>0</v>
      </c>
      <c r="B793">
        <f>INDEX(resultados!$A$2:$ZZ$1395, 787, MATCH($B$2, resultados!$A$1:$ZZ$1, 0))</f>
        <v>0</v>
      </c>
      <c r="C793">
        <f>INDEX(resultados!$A$2:$ZZ$1395, 787, MATCH($B$3, resultados!$A$1:$ZZ$1, 0))</f>
        <v>0</v>
      </c>
    </row>
    <row r="794" spans="1:3">
      <c r="A794">
        <f>INDEX(resultados!$A$2:$ZZ$1395, 788, MATCH($B$1, resultados!$A$1:$ZZ$1, 0))</f>
        <v>0</v>
      </c>
      <c r="B794">
        <f>INDEX(resultados!$A$2:$ZZ$1395, 788, MATCH($B$2, resultados!$A$1:$ZZ$1, 0))</f>
        <v>0</v>
      </c>
      <c r="C794">
        <f>INDEX(resultados!$A$2:$ZZ$1395, 788, MATCH($B$3, resultados!$A$1:$ZZ$1, 0))</f>
        <v>0</v>
      </c>
    </row>
    <row r="795" spans="1:3">
      <c r="A795">
        <f>INDEX(resultados!$A$2:$ZZ$1395, 789, MATCH($B$1, resultados!$A$1:$ZZ$1, 0))</f>
        <v>0</v>
      </c>
      <c r="B795">
        <f>INDEX(resultados!$A$2:$ZZ$1395, 789, MATCH($B$2, resultados!$A$1:$ZZ$1, 0))</f>
        <v>0</v>
      </c>
      <c r="C795">
        <f>INDEX(resultados!$A$2:$ZZ$1395, 789, MATCH($B$3, resultados!$A$1:$ZZ$1, 0))</f>
        <v>0</v>
      </c>
    </row>
    <row r="796" spans="1:3">
      <c r="A796">
        <f>INDEX(resultados!$A$2:$ZZ$1395, 790, MATCH($B$1, resultados!$A$1:$ZZ$1, 0))</f>
        <v>0</v>
      </c>
      <c r="B796">
        <f>INDEX(resultados!$A$2:$ZZ$1395, 790, MATCH($B$2, resultados!$A$1:$ZZ$1, 0))</f>
        <v>0</v>
      </c>
      <c r="C796">
        <f>INDEX(resultados!$A$2:$ZZ$1395, 790, MATCH($B$3, resultados!$A$1:$ZZ$1, 0))</f>
        <v>0</v>
      </c>
    </row>
    <row r="797" spans="1:3">
      <c r="A797">
        <f>INDEX(resultados!$A$2:$ZZ$1395, 791, MATCH($B$1, resultados!$A$1:$ZZ$1, 0))</f>
        <v>0</v>
      </c>
      <c r="B797">
        <f>INDEX(resultados!$A$2:$ZZ$1395, 791, MATCH($B$2, resultados!$A$1:$ZZ$1, 0))</f>
        <v>0</v>
      </c>
      <c r="C797">
        <f>INDEX(resultados!$A$2:$ZZ$1395, 791, MATCH($B$3, resultados!$A$1:$ZZ$1, 0))</f>
        <v>0</v>
      </c>
    </row>
    <row r="798" spans="1:3">
      <c r="A798">
        <f>INDEX(resultados!$A$2:$ZZ$1395, 792, MATCH($B$1, resultados!$A$1:$ZZ$1, 0))</f>
        <v>0</v>
      </c>
      <c r="B798">
        <f>INDEX(resultados!$A$2:$ZZ$1395, 792, MATCH($B$2, resultados!$A$1:$ZZ$1, 0))</f>
        <v>0</v>
      </c>
      <c r="C798">
        <f>INDEX(resultados!$A$2:$ZZ$1395, 792, MATCH($B$3, resultados!$A$1:$ZZ$1, 0))</f>
        <v>0</v>
      </c>
    </row>
    <row r="799" spans="1:3">
      <c r="A799">
        <f>INDEX(resultados!$A$2:$ZZ$1395, 793, MATCH($B$1, resultados!$A$1:$ZZ$1, 0))</f>
        <v>0</v>
      </c>
      <c r="B799">
        <f>INDEX(resultados!$A$2:$ZZ$1395, 793, MATCH($B$2, resultados!$A$1:$ZZ$1, 0))</f>
        <v>0</v>
      </c>
      <c r="C799">
        <f>INDEX(resultados!$A$2:$ZZ$1395, 793, MATCH($B$3, resultados!$A$1:$ZZ$1, 0))</f>
        <v>0</v>
      </c>
    </row>
    <row r="800" spans="1:3">
      <c r="A800">
        <f>INDEX(resultados!$A$2:$ZZ$1395, 794, MATCH($B$1, resultados!$A$1:$ZZ$1, 0))</f>
        <v>0</v>
      </c>
      <c r="B800">
        <f>INDEX(resultados!$A$2:$ZZ$1395, 794, MATCH($B$2, resultados!$A$1:$ZZ$1, 0))</f>
        <v>0</v>
      </c>
      <c r="C800">
        <f>INDEX(resultados!$A$2:$ZZ$1395, 794, MATCH($B$3, resultados!$A$1:$ZZ$1, 0))</f>
        <v>0</v>
      </c>
    </row>
    <row r="801" spans="1:3">
      <c r="A801">
        <f>INDEX(resultados!$A$2:$ZZ$1395, 795, MATCH($B$1, resultados!$A$1:$ZZ$1, 0))</f>
        <v>0</v>
      </c>
      <c r="B801">
        <f>INDEX(resultados!$A$2:$ZZ$1395, 795, MATCH($B$2, resultados!$A$1:$ZZ$1, 0))</f>
        <v>0</v>
      </c>
      <c r="C801">
        <f>INDEX(resultados!$A$2:$ZZ$1395, 795, MATCH($B$3, resultados!$A$1:$ZZ$1, 0))</f>
        <v>0</v>
      </c>
    </row>
    <row r="802" spans="1:3">
      <c r="A802">
        <f>INDEX(resultados!$A$2:$ZZ$1395, 796, MATCH($B$1, resultados!$A$1:$ZZ$1, 0))</f>
        <v>0</v>
      </c>
      <c r="B802">
        <f>INDEX(resultados!$A$2:$ZZ$1395, 796, MATCH($B$2, resultados!$A$1:$ZZ$1, 0))</f>
        <v>0</v>
      </c>
      <c r="C802">
        <f>INDEX(resultados!$A$2:$ZZ$1395, 796, MATCH($B$3, resultados!$A$1:$ZZ$1, 0))</f>
        <v>0</v>
      </c>
    </row>
    <row r="803" spans="1:3">
      <c r="A803">
        <f>INDEX(resultados!$A$2:$ZZ$1395, 797, MATCH($B$1, resultados!$A$1:$ZZ$1, 0))</f>
        <v>0</v>
      </c>
      <c r="B803">
        <f>INDEX(resultados!$A$2:$ZZ$1395, 797, MATCH($B$2, resultados!$A$1:$ZZ$1, 0))</f>
        <v>0</v>
      </c>
      <c r="C803">
        <f>INDEX(resultados!$A$2:$ZZ$1395, 797, MATCH($B$3, resultados!$A$1:$ZZ$1, 0))</f>
        <v>0</v>
      </c>
    </row>
    <row r="804" spans="1:3">
      <c r="A804">
        <f>INDEX(resultados!$A$2:$ZZ$1395, 798, MATCH($B$1, resultados!$A$1:$ZZ$1, 0))</f>
        <v>0</v>
      </c>
      <c r="B804">
        <f>INDEX(resultados!$A$2:$ZZ$1395, 798, MATCH($B$2, resultados!$A$1:$ZZ$1, 0))</f>
        <v>0</v>
      </c>
      <c r="C804">
        <f>INDEX(resultados!$A$2:$ZZ$1395, 798, MATCH($B$3, resultados!$A$1:$ZZ$1, 0))</f>
        <v>0</v>
      </c>
    </row>
    <row r="805" spans="1:3">
      <c r="A805">
        <f>INDEX(resultados!$A$2:$ZZ$1395, 799, MATCH($B$1, resultados!$A$1:$ZZ$1, 0))</f>
        <v>0</v>
      </c>
      <c r="B805">
        <f>INDEX(resultados!$A$2:$ZZ$1395, 799, MATCH($B$2, resultados!$A$1:$ZZ$1, 0))</f>
        <v>0</v>
      </c>
      <c r="C805">
        <f>INDEX(resultados!$A$2:$ZZ$1395, 799, MATCH($B$3, resultados!$A$1:$ZZ$1, 0))</f>
        <v>0</v>
      </c>
    </row>
    <row r="806" spans="1:3">
      <c r="A806">
        <f>INDEX(resultados!$A$2:$ZZ$1395, 800, MATCH($B$1, resultados!$A$1:$ZZ$1, 0))</f>
        <v>0</v>
      </c>
      <c r="B806">
        <f>INDEX(resultados!$A$2:$ZZ$1395, 800, MATCH($B$2, resultados!$A$1:$ZZ$1, 0))</f>
        <v>0</v>
      </c>
      <c r="C806">
        <f>INDEX(resultados!$A$2:$ZZ$1395, 800, MATCH($B$3, resultados!$A$1:$ZZ$1, 0))</f>
        <v>0</v>
      </c>
    </row>
    <row r="807" spans="1:3">
      <c r="A807">
        <f>INDEX(resultados!$A$2:$ZZ$1395, 801, MATCH($B$1, resultados!$A$1:$ZZ$1, 0))</f>
        <v>0</v>
      </c>
      <c r="B807">
        <f>INDEX(resultados!$A$2:$ZZ$1395, 801, MATCH($B$2, resultados!$A$1:$ZZ$1, 0))</f>
        <v>0</v>
      </c>
      <c r="C807">
        <f>INDEX(resultados!$A$2:$ZZ$1395, 801, MATCH($B$3, resultados!$A$1:$ZZ$1, 0))</f>
        <v>0</v>
      </c>
    </row>
    <row r="808" spans="1:3">
      <c r="A808">
        <f>INDEX(resultados!$A$2:$ZZ$1395, 802, MATCH($B$1, resultados!$A$1:$ZZ$1, 0))</f>
        <v>0</v>
      </c>
      <c r="B808">
        <f>INDEX(resultados!$A$2:$ZZ$1395, 802, MATCH($B$2, resultados!$A$1:$ZZ$1, 0))</f>
        <v>0</v>
      </c>
      <c r="C808">
        <f>INDEX(resultados!$A$2:$ZZ$1395, 802, MATCH($B$3, resultados!$A$1:$ZZ$1, 0))</f>
        <v>0</v>
      </c>
    </row>
    <row r="809" spans="1:3">
      <c r="A809">
        <f>INDEX(resultados!$A$2:$ZZ$1395, 803, MATCH($B$1, resultados!$A$1:$ZZ$1, 0))</f>
        <v>0</v>
      </c>
      <c r="B809">
        <f>INDEX(resultados!$A$2:$ZZ$1395, 803, MATCH($B$2, resultados!$A$1:$ZZ$1, 0))</f>
        <v>0</v>
      </c>
      <c r="C809">
        <f>INDEX(resultados!$A$2:$ZZ$1395, 803, MATCH($B$3, resultados!$A$1:$ZZ$1, 0))</f>
        <v>0</v>
      </c>
    </row>
    <row r="810" spans="1:3">
      <c r="A810">
        <f>INDEX(resultados!$A$2:$ZZ$1395, 804, MATCH($B$1, resultados!$A$1:$ZZ$1, 0))</f>
        <v>0</v>
      </c>
      <c r="B810">
        <f>INDEX(resultados!$A$2:$ZZ$1395, 804, MATCH($B$2, resultados!$A$1:$ZZ$1, 0))</f>
        <v>0</v>
      </c>
      <c r="C810">
        <f>INDEX(resultados!$A$2:$ZZ$1395, 804, MATCH($B$3, resultados!$A$1:$ZZ$1, 0))</f>
        <v>0</v>
      </c>
    </row>
    <row r="811" spans="1:3">
      <c r="A811">
        <f>INDEX(resultados!$A$2:$ZZ$1395, 805, MATCH($B$1, resultados!$A$1:$ZZ$1, 0))</f>
        <v>0</v>
      </c>
      <c r="B811">
        <f>INDEX(resultados!$A$2:$ZZ$1395, 805, MATCH($B$2, resultados!$A$1:$ZZ$1, 0))</f>
        <v>0</v>
      </c>
      <c r="C811">
        <f>INDEX(resultados!$A$2:$ZZ$1395, 805, MATCH($B$3, resultados!$A$1:$ZZ$1, 0))</f>
        <v>0</v>
      </c>
    </row>
    <row r="812" spans="1:3">
      <c r="A812">
        <f>INDEX(resultados!$A$2:$ZZ$1395, 806, MATCH($B$1, resultados!$A$1:$ZZ$1, 0))</f>
        <v>0</v>
      </c>
      <c r="B812">
        <f>INDEX(resultados!$A$2:$ZZ$1395, 806, MATCH($B$2, resultados!$A$1:$ZZ$1, 0))</f>
        <v>0</v>
      </c>
      <c r="C812">
        <f>INDEX(resultados!$A$2:$ZZ$1395, 806, MATCH($B$3, resultados!$A$1:$ZZ$1, 0))</f>
        <v>0</v>
      </c>
    </row>
    <row r="813" spans="1:3">
      <c r="A813">
        <f>INDEX(resultados!$A$2:$ZZ$1395, 807, MATCH($B$1, resultados!$A$1:$ZZ$1, 0))</f>
        <v>0</v>
      </c>
      <c r="B813">
        <f>INDEX(resultados!$A$2:$ZZ$1395, 807, MATCH($B$2, resultados!$A$1:$ZZ$1, 0))</f>
        <v>0</v>
      </c>
      <c r="C813">
        <f>INDEX(resultados!$A$2:$ZZ$1395, 807, MATCH($B$3, resultados!$A$1:$ZZ$1, 0))</f>
        <v>0</v>
      </c>
    </row>
    <row r="814" spans="1:3">
      <c r="A814">
        <f>INDEX(resultados!$A$2:$ZZ$1395, 808, MATCH($B$1, resultados!$A$1:$ZZ$1, 0))</f>
        <v>0</v>
      </c>
      <c r="B814">
        <f>INDEX(resultados!$A$2:$ZZ$1395, 808, MATCH($B$2, resultados!$A$1:$ZZ$1, 0))</f>
        <v>0</v>
      </c>
      <c r="C814">
        <f>INDEX(resultados!$A$2:$ZZ$1395, 808, MATCH($B$3, resultados!$A$1:$ZZ$1, 0))</f>
        <v>0</v>
      </c>
    </row>
    <row r="815" spans="1:3">
      <c r="A815">
        <f>INDEX(resultados!$A$2:$ZZ$1395, 809, MATCH($B$1, resultados!$A$1:$ZZ$1, 0))</f>
        <v>0</v>
      </c>
      <c r="B815">
        <f>INDEX(resultados!$A$2:$ZZ$1395, 809, MATCH($B$2, resultados!$A$1:$ZZ$1, 0))</f>
        <v>0</v>
      </c>
      <c r="C815">
        <f>INDEX(resultados!$A$2:$ZZ$1395, 809, MATCH($B$3, resultados!$A$1:$ZZ$1, 0))</f>
        <v>0</v>
      </c>
    </row>
    <row r="816" spans="1:3">
      <c r="A816">
        <f>INDEX(resultados!$A$2:$ZZ$1395, 810, MATCH($B$1, resultados!$A$1:$ZZ$1, 0))</f>
        <v>0</v>
      </c>
      <c r="B816">
        <f>INDEX(resultados!$A$2:$ZZ$1395, 810, MATCH($B$2, resultados!$A$1:$ZZ$1, 0))</f>
        <v>0</v>
      </c>
      <c r="C816">
        <f>INDEX(resultados!$A$2:$ZZ$1395, 810, MATCH($B$3, resultados!$A$1:$ZZ$1, 0))</f>
        <v>0</v>
      </c>
    </row>
    <row r="817" spans="1:3">
      <c r="A817">
        <f>INDEX(resultados!$A$2:$ZZ$1395, 811, MATCH($B$1, resultados!$A$1:$ZZ$1, 0))</f>
        <v>0</v>
      </c>
      <c r="B817">
        <f>INDEX(resultados!$A$2:$ZZ$1395, 811, MATCH($B$2, resultados!$A$1:$ZZ$1, 0))</f>
        <v>0</v>
      </c>
      <c r="C817">
        <f>INDEX(resultados!$A$2:$ZZ$1395, 811, MATCH($B$3, resultados!$A$1:$ZZ$1, 0))</f>
        <v>0</v>
      </c>
    </row>
    <row r="818" spans="1:3">
      <c r="A818">
        <f>INDEX(resultados!$A$2:$ZZ$1395, 812, MATCH($B$1, resultados!$A$1:$ZZ$1, 0))</f>
        <v>0</v>
      </c>
      <c r="B818">
        <f>INDEX(resultados!$A$2:$ZZ$1395, 812, MATCH($B$2, resultados!$A$1:$ZZ$1, 0))</f>
        <v>0</v>
      </c>
      <c r="C818">
        <f>INDEX(resultados!$A$2:$ZZ$1395, 812, MATCH($B$3, resultados!$A$1:$ZZ$1, 0))</f>
        <v>0</v>
      </c>
    </row>
    <row r="819" spans="1:3">
      <c r="A819">
        <f>INDEX(resultados!$A$2:$ZZ$1395, 813, MATCH($B$1, resultados!$A$1:$ZZ$1, 0))</f>
        <v>0</v>
      </c>
      <c r="B819">
        <f>INDEX(resultados!$A$2:$ZZ$1395, 813, MATCH($B$2, resultados!$A$1:$ZZ$1, 0))</f>
        <v>0</v>
      </c>
      <c r="C819">
        <f>INDEX(resultados!$A$2:$ZZ$1395, 813, MATCH($B$3, resultados!$A$1:$ZZ$1, 0))</f>
        <v>0</v>
      </c>
    </row>
    <row r="820" spans="1:3">
      <c r="A820">
        <f>INDEX(resultados!$A$2:$ZZ$1395, 814, MATCH($B$1, resultados!$A$1:$ZZ$1, 0))</f>
        <v>0</v>
      </c>
      <c r="B820">
        <f>INDEX(resultados!$A$2:$ZZ$1395, 814, MATCH($B$2, resultados!$A$1:$ZZ$1, 0))</f>
        <v>0</v>
      </c>
      <c r="C820">
        <f>INDEX(resultados!$A$2:$ZZ$1395, 814, MATCH($B$3, resultados!$A$1:$ZZ$1, 0))</f>
        <v>0</v>
      </c>
    </row>
    <row r="821" spans="1:3">
      <c r="A821">
        <f>INDEX(resultados!$A$2:$ZZ$1395, 815, MATCH($B$1, resultados!$A$1:$ZZ$1, 0))</f>
        <v>0</v>
      </c>
      <c r="B821">
        <f>INDEX(resultados!$A$2:$ZZ$1395, 815, MATCH($B$2, resultados!$A$1:$ZZ$1, 0))</f>
        <v>0</v>
      </c>
      <c r="C821">
        <f>INDEX(resultados!$A$2:$ZZ$1395, 815, MATCH($B$3, resultados!$A$1:$ZZ$1, 0))</f>
        <v>0</v>
      </c>
    </row>
    <row r="822" spans="1:3">
      <c r="A822">
        <f>INDEX(resultados!$A$2:$ZZ$1395, 816, MATCH($B$1, resultados!$A$1:$ZZ$1, 0))</f>
        <v>0</v>
      </c>
      <c r="B822">
        <f>INDEX(resultados!$A$2:$ZZ$1395, 816, MATCH($B$2, resultados!$A$1:$ZZ$1, 0))</f>
        <v>0</v>
      </c>
      <c r="C822">
        <f>INDEX(resultados!$A$2:$ZZ$1395, 816, MATCH($B$3, resultados!$A$1:$ZZ$1, 0))</f>
        <v>0</v>
      </c>
    </row>
    <row r="823" spans="1:3">
      <c r="A823">
        <f>INDEX(resultados!$A$2:$ZZ$1395, 817, MATCH($B$1, resultados!$A$1:$ZZ$1, 0))</f>
        <v>0</v>
      </c>
      <c r="B823">
        <f>INDEX(resultados!$A$2:$ZZ$1395, 817, MATCH($B$2, resultados!$A$1:$ZZ$1, 0))</f>
        <v>0</v>
      </c>
      <c r="C823">
        <f>INDEX(resultados!$A$2:$ZZ$1395, 817, MATCH($B$3, resultados!$A$1:$ZZ$1, 0))</f>
        <v>0</v>
      </c>
    </row>
    <row r="824" spans="1:3">
      <c r="A824">
        <f>INDEX(resultados!$A$2:$ZZ$1395, 818, MATCH($B$1, resultados!$A$1:$ZZ$1, 0))</f>
        <v>0</v>
      </c>
      <c r="B824">
        <f>INDEX(resultados!$A$2:$ZZ$1395, 818, MATCH($B$2, resultados!$A$1:$ZZ$1, 0))</f>
        <v>0</v>
      </c>
      <c r="C824">
        <f>INDEX(resultados!$A$2:$ZZ$1395, 818, MATCH($B$3, resultados!$A$1:$ZZ$1, 0))</f>
        <v>0</v>
      </c>
    </row>
    <row r="825" spans="1:3">
      <c r="A825">
        <f>INDEX(resultados!$A$2:$ZZ$1395, 819, MATCH($B$1, resultados!$A$1:$ZZ$1, 0))</f>
        <v>0</v>
      </c>
      <c r="B825">
        <f>INDEX(resultados!$A$2:$ZZ$1395, 819, MATCH($B$2, resultados!$A$1:$ZZ$1, 0))</f>
        <v>0</v>
      </c>
      <c r="C825">
        <f>INDEX(resultados!$A$2:$ZZ$1395, 819, MATCH($B$3, resultados!$A$1:$ZZ$1, 0))</f>
        <v>0</v>
      </c>
    </row>
    <row r="826" spans="1:3">
      <c r="A826">
        <f>INDEX(resultados!$A$2:$ZZ$1395, 820, MATCH($B$1, resultados!$A$1:$ZZ$1, 0))</f>
        <v>0</v>
      </c>
      <c r="B826">
        <f>INDEX(resultados!$A$2:$ZZ$1395, 820, MATCH($B$2, resultados!$A$1:$ZZ$1, 0))</f>
        <v>0</v>
      </c>
      <c r="C826">
        <f>INDEX(resultados!$A$2:$ZZ$1395, 820, MATCH($B$3, resultados!$A$1:$ZZ$1, 0))</f>
        <v>0</v>
      </c>
    </row>
    <row r="827" spans="1:3">
      <c r="A827">
        <f>INDEX(resultados!$A$2:$ZZ$1395, 821, MATCH($B$1, resultados!$A$1:$ZZ$1, 0))</f>
        <v>0</v>
      </c>
      <c r="B827">
        <f>INDEX(resultados!$A$2:$ZZ$1395, 821, MATCH($B$2, resultados!$A$1:$ZZ$1, 0))</f>
        <v>0</v>
      </c>
      <c r="C827">
        <f>INDEX(resultados!$A$2:$ZZ$1395, 821, MATCH($B$3, resultados!$A$1:$ZZ$1, 0))</f>
        <v>0</v>
      </c>
    </row>
    <row r="828" spans="1:3">
      <c r="A828">
        <f>INDEX(resultados!$A$2:$ZZ$1395, 822, MATCH($B$1, resultados!$A$1:$ZZ$1, 0))</f>
        <v>0</v>
      </c>
      <c r="B828">
        <f>INDEX(resultados!$A$2:$ZZ$1395, 822, MATCH($B$2, resultados!$A$1:$ZZ$1, 0))</f>
        <v>0</v>
      </c>
      <c r="C828">
        <f>INDEX(resultados!$A$2:$ZZ$1395, 822, MATCH($B$3, resultados!$A$1:$ZZ$1, 0))</f>
        <v>0</v>
      </c>
    </row>
    <row r="829" spans="1:3">
      <c r="A829">
        <f>INDEX(resultados!$A$2:$ZZ$1395, 823, MATCH($B$1, resultados!$A$1:$ZZ$1, 0))</f>
        <v>0</v>
      </c>
      <c r="B829">
        <f>INDEX(resultados!$A$2:$ZZ$1395, 823, MATCH($B$2, resultados!$A$1:$ZZ$1, 0))</f>
        <v>0</v>
      </c>
      <c r="C829">
        <f>INDEX(resultados!$A$2:$ZZ$1395, 823, MATCH($B$3, resultados!$A$1:$ZZ$1, 0))</f>
        <v>0</v>
      </c>
    </row>
    <row r="830" spans="1:3">
      <c r="A830">
        <f>INDEX(resultados!$A$2:$ZZ$1395, 824, MATCH($B$1, resultados!$A$1:$ZZ$1, 0))</f>
        <v>0</v>
      </c>
      <c r="B830">
        <f>INDEX(resultados!$A$2:$ZZ$1395, 824, MATCH($B$2, resultados!$A$1:$ZZ$1, 0))</f>
        <v>0</v>
      </c>
      <c r="C830">
        <f>INDEX(resultados!$A$2:$ZZ$1395, 824, MATCH($B$3, resultados!$A$1:$ZZ$1, 0))</f>
        <v>0</v>
      </c>
    </row>
    <row r="831" spans="1:3">
      <c r="A831">
        <f>INDEX(resultados!$A$2:$ZZ$1395, 825, MATCH($B$1, resultados!$A$1:$ZZ$1, 0))</f>
        <v>0</v>
      </c>
      <c r="B831">
        <f>INDEX(resultados!$A$2:$ZZ$1395, 825, MATCH($B$2, resultados!$A$1:$ZZ$1, 0))</f>
        <v>0</v>
      </c>
      <c r="C831">
        <f>INDEX(resultados!$A$2:$ZZ$1395, 825, MATCH($B$3, resultados!$A$1:$ZZ$1, 0))</f>
        <v>0</v>
      </c>
    </row>
    <row r="832" spans="1:3">
      <c r="A832">
        <f>INDEX(resultados!$A$2:$ZZ$1395, 826, MATCH($B$1, resultados!$A$1:$ZZ$1, 0))</f>
        <v>0</v>
      </c>
      <c r="B832">
        <f>INDEX(resultados!$A$2:$ZZ$1395, 826, MATCH($B$2, resultados!$A$1:$ZZ$1, 0))</f>
        <v>0</v>
      </c>
      <c r="C832">
        <f>INDEX(resultados!$A$2:$ZZ$1395, 826, MATCH($B$3, resultados!$A$1:$ZZ$1, 0))</f>
        <v>0</v>
      </c>
    </row>
    <row r="833" spans="1:3">
      <c r="A833">
        <f>INDEX(resultados!$A$2:$ZZ$1395, 827, MATCH($B$1, resultados!$A$1:$ZZ$1, 0))</f>
        <v>0</v>
      </c>
      <c r="B833">
        <f>INDEX(resultados!$A$2:$ZZ$1395, 827, MATCH($B$2, resultados!$A$1:$ZZ$1, 0))</f>
        <v>0</v>
      </c>
      <c r="C833">
        <f>INDEX(resultados!$A$2:$ZZ$1395, 827, MATCH($B$3, resultados!$A$1:$ZZ$1, 0))</f>
        <v>0</v>
      </c>
    </row>
    <row r="834" spans="1:3">
      <c r="A834">
        <f>INDEX(resultados!$A$2:$ZZ$1395, 828, MATCH($B$1, resultados!$A$1:$ZZ$1, 0))</f>
        <v>0</v>
      </c>
      <c r="B834">
        <f>INDEX(resultados!$A$2:$ZZ$1395, 828, MATCH($B$2, resultados!$A$1:$ZZ$1, 0))</f>
        <v>0</v>
      </c>
      <c r="C834">
        <f>INDEX(resultados!$A$2:$ZZ$1395, 828, MATCH($B$3, resultados!$A$1:$ZZ$1, 0))</f>
        <v>0</v>
      </c>
    </row>
    <row r="835" spans="1:3">
      <c r="A835">
        <f>INDEX(resultados!$A$2:$ZZ$1395, 829, MATCH($B$1, resultados!$A$1:$ZZ$1, 0))</f>
        <v>0</v>
      </c>
      <c r="B835">
        <f>INDEX(resultados!$A$2:$ZZ$1395, 829, MATCH($B$2, resultados!$A$1:$ZZ$1, 0))</f>
        <v>0</v>
      </c>
      <c r="C835">
        <f>INDEX(resultados!$A$2:$ZZ$1395, 829, MATCH($B$3, resultados!$A$1:$ZZ$1, 0))</f>
        <v>0</v>
      </c>
    </row>
    <row r="836" spans="1:3">
      <c r="A836">
        <f>INDEX(resultados!$A$2:$ZZ$1395, 830, MATCH($B$1, resultados!$A$1:$ZZ$1, 0))</f>
        <v>0</v>
      </c>
      <c r="B836">
        <f>INDEX(resultados!$A$2:$ZZ$1395, 830, MATCH($B$2, resultados!$A$1:$ZZ$1, 0))</f>
        <v>0</v>
      </c>
      <c r="C836">
        <f>INDEX(resultados!$A$2:$ZZ$1395, 830, MATCH($B$3, resultados!$A$1:$ZZ$1, 0))</f>
        <v>0</v>
      </c>
    </row>
    <row r="837" spans="1:3">
      <c r="A837">
        <f>INDEX(resultados!$A$2:$ZZ$1395, 831, MATCH($B$1, resultados!$A$1:$ZZ$1, 0))</f>
        <v>0</v>
      </c>
      <c r="B837">
        <f>INDEX(resultados!$A$2:$ZZ$1395, 831, MATCH($B$2, resultados!$A$1:$ZZ$1, 0))</f>
        <v>0</v>
      </c>
      <c r="C837">
        <f>INDEX(resultados!$A$2:$ZZ$1395, 831, MATCH($B$3, resultados!$A$1:$ZZ$1, 0))</f>
        <v>0</v>
      </c>
    </row>
    <row r="838" spans="1:3">
      <c r="A838">
        <f>INDEX(resultados!$A$2:$ZZ$1395, 832, MATCH($B$1, resultados!$A$1:$ZZ$1, 0))</f>
        <v>0</v>
      </c>
      <c r="B838">
        <f>INDEX(resultados!$A$2:$ZZ$1395, 832, MATCH($B$2, resultados!$A$1:$ZZ$1, 0))</f>
        <v>0</v>
      </c>
      <c r="C838">
        <f>INDEX(resultados!$A$2:$ZZ$1395, 832, MATCH($B$3, resultados!$A$1:$ZZ$1, 0))</f>
        <v>0</v>
      </c>
    </row>
    <row r="839" spans="1:3">
      <c r="A839">
        <f>INDEX(resultados!$A$2:$ZZ$1395, 833, MATCH($B$1, resultados!$A$1:$ZZ$1, 0))</f>
        <v>0</v>
      </c>
      <c r="B839">
        <f>INDEX(resultados!$A$2:$ZZ$1395, 833, MATCH($B$2, resultados!$A$1:$ZZ$1, 0))</f>
        <v>0</v>
      </c>
      <c r="C839">
        <f>INDEX(resultados!$A$2:$ZZ$1395, 833, MATCH($B$3, resultados!$A$1:$ZZ$1, 0))</f>
        <v>0</v>
      </c>
    </row>
    <row r="840" spans="1:3">
      <c r="A840">
        <f>INDEX(resultados!$A$2:$ZZ$1395, 834, MATCH($B$1, resultados!$A$1:$ZZ$1, 0))</f>
        <v>0</v>
      </c>
      <c r="B840">
        <f>INDEX(resultados!$A$2:$ZZ$1395, 834, MATCH($B$2, resultados!$A$1:$ZZ$1, 0))</f>
        <v>0</v>
      </c>
      <c r="C840">
        <f>INDEX(resultados!$A$2:$ZZ$1395, 834, MATCH($B$3, resultados!$A$1:$ZZ$1, 0))</f>
        <v>0</v>
      </c>
    </row>
    <row r="841" spans="1:3">
      <c r="A841">
        <f>INDEX(resultados!$A$2:$ZZ$1395, 835, MATCH($B$1, resultados!$A$1:$ZZ$1, 0))</f>
        <v>0</v>
      </c>
      <c r="B841">
        <f>INDEX(resultados!$A$2:$ZZ$1395, 835, MATCH($B$2, resultados!$A$1:$ZZ$1, 0))</f>
        <v>0</v>
      </c>
      <c r="C841">
        <f>INDEX(resultados!$A$2:$ZZ$1395, 835, MATCH($B$3, resultados!$A$1:$ZZ$1, 0))</f>
        <v>0</v>
      </c>
    </row>
    <row r="842" spans="1:3">
      <c r="A842">
        <f>INDEX(resultados!$A$2:$ZZ$1395, 836, MATCH($B$1, resultados!$A$1:$ZZ$1, 0))</f>
        <v>0</v>
      </c>
      <c r="B842">
        <f>INDEX(resultados!$A$2:$ZZ$1395, 836, MATCH($B$2, resultados!$A$1:$ZZ$1, 0))</f>
        <v>0</v>
      </c>
      <c r="C842">
        <f>INDEX(resultados!$A$2:$ZZ$1395, 836, MATCH($B$3, resultados!$A$1:$ZZ$1, 0))</f>
        <v>0</v>
      </c>
    </row>
    <row r="843" spans="1:3">
      <c r="A843">
        <f>INDEX(resultados!$A$2:$ZZ$1395, 837, MATCH($B$1, resultados!$A$1:$ZZ$1, 0))</f>
        <v>0</v>
      </c>
      <c r="B843">
        <f>INDEX(resultados!$A$2:$ZZ$1395, 837, MATCH($B$2, resultados!$A$1:$ZZ$1, 0))</f>
        <v>0</v>
      </c>
      <c r="C843">
        <f>INDEX(resultados!$A$2:$ZZ$1395, 837, MATCH($B$3, resultados!$A$1:$ZZ$1, 0))</f>
        <v>0</v>
      </c>
    </row>
    <row r="844" spans="1:3">
      <c r="A844">
        <f>INDEX(resultados!$A$2:$ZZ$1395, 838, MATCH($B$1, resultados!$A$1:$ZZ$1, 0))</f>
        <v>0</v>
      </c>
      <c r="B844">
        <f>INDEX(resultados!$A$2:$ZZ$1395, 838, MATCH($B$2, resultados!$A$1:$ZZ$1, 0))</f>
        <v>0</v>
      </c>
      <c r="C844">
        <f>INDEX(resultados!$A$2:$ZZ$1395, 838, MATCH($B$3, resultados!$A$1:$ZZ$1, 0))</f>
        <v>0</v>
      </c>
    </row>
    <row r="845" spans="1:3">
      <c r="A845">
        <f>INDEX(resultados!$A$2:$ZZ$1395, 839, MATCH($B$1, resultados!$A$1:$ZZ$1, 0))</f>
        <v>0</v>
      </c>
      <c r="B845">
        <f>INDEX(resultados!$A$2:$ZZ$1395, 839, MATCH($B$2, resultados!$A$1:$ZZ$1, 0))</f>
        <v>0</v>
      </c>
      <c r="C845">
        <f>INDEX(resultados!$A$2:$ZZ$1395, 839, MATCH($B$3, resultados!$A$1:$ZZ$1, 0))</f>
        <v>0</v>
      </c>
    </row>
    <row r="846" spans="1:3">
      <c r="A846">
        <f>INDEX(resultados!$A$2:$ZZ$1395, 840, MATCH($B$1, resultados!$A$1:$ZZ$1, 0))</f>
        <v>0</v>
      </c>
      <c r="B846">
        <f>INDEX(resultados!$A$2:$ZZ$1395, 840, MATCH($B$2, resultados!$A$1:$ZZ$1, 0))</f>
        <v>0</v>
      </c>
      <c r="C846">
        <f>INDEX(resultados!$A$2:$ZZ$1395, 840, MATCH($B$3, resultados!$A$1:$ZZ$1, 0))</f>
        <v>0</v>
      </c>
    </row>
    <row r="847" spans="1:3">
      <c r="A847">
        <f>INDEX(resultados!$A$2:$ZZ$1395, 841, MATCH($B$1, resultados!$A$1:$ZZ$1, 0))</f>
        <v>0</v>
      </c>
      <c r="B847">
        <f>INDEX(resultados!$A$2:$ZZ$1395, 841, MATCH($B$2, resultados!$A$1:$ZZ$1, 0))</f>
        <v>0</v>
      </c>
      <c r="C847">
        <f>INDEX(resultados!$A$2:$ZZ$1395, 841, MATCH($B$3, resultados!$A$1:$ZZ$1, 0))</f>
        <v>0</v>
      </c>
    </row>
    <row r="848" spans="1:3">
      <c r="A848">
        <f>INDEX(resultados!$A$2:$ZZ$1395, 842, MATCH($B$1, resultados!$A$1:$ZZ$1, 0))</f>
        <v>0</v>
      </c>
      <c r="B848">
        <f>INDEX(resultados!$A$2:$ZZ$1395, 842, MATCH($B$2, resultados!$A$1:$ZZ$1, 0))</f>
        <v>0</v>
      </c>
      <c r="C848">
        <f>INDEX(resultados!$A$2:$ZZ$1395, 842, MATCH($B$3, resultados!$A$1:$ZZ$1, 0))</f>
        <v>0</v>
      </c>
    </row>
    <row r="849" spans="1:3">
      <c r="A849">
        <f>INDEX(resultados!$A$2:$ZZ$1395, 843, MATCH($B$1, resultados!$A$1:$ZZ$1, 0))</f>
        <v>0</v>
      </c>
      <c r="B849">
        <f>INDEX(resultados!$A$2:$ZZ$1395, 843, MATCH($B$2, resultados!$A$1:$ZZ$1, 0))</f>
        <v>0</v>
      </c>
      <c r="C849">
        <f>INDEX(resultados!$A$2:$ZZ$1395, 843, MATCH($B$3, resultados!$A$1:$ZZ$1, 0))</f>
        <v>0</v>
      </c>
    </row>
    <row r="850" spans="1:3">
      <c r="A850">
        <f>INDEX(resultados!$A$2:$ZZ$1395, 844, MATCH($B$1, resultados!$A$1:$ZZ$1, 0))</f>
        <v>0</v>
      </c>
      <c r="B850">
        <f>INDEX(resultados!$A$2:$ZZ$1395, 844, MATCH($B$2, resultados!$A$1:$ZZ$1, 0))</f>
        <v>0</v>
      </c>
      <c r="C850">
        <f>INDEX(resultados!$A$2:$ZZ$1395, 844, MATCH($B$3, resultados!$A$1:$ZZ$1, 0))</f>
        <v>0</v>
      </c>
    </row>
    <row r="851" spans="1:3">
      <c r="A851">
        <f>INDEX(resultados!$A$2:$ZZ$1395, 845, MATCH($B$1, resultados!$A$1:$ZZ$1, 0))</f>
        <v>0</v>
      </c>
      <c r="B851">
        <f>INDEX(resultados!$A$2:$ZZ$1395, 845, MATCH($B$2, resultados!$A$1:$ZZ$1, 0))</f>
        <v>0</v>
      </c>
      <c r="C851">
        <f>INDEX(resultados!$A$2:$ZZ$1395, 845, MATCH($B$3, resultados!$A$1:$ZZ$1, 0))</f>
        <v>0</v>
      </c>
    </row>
    <row r="852" spans="1:3">
      <c r="A852">
        <f>INDEX(resultados!$A$2:$ZZ$1395, 846, MATCH($B$1, resultados!$A$1:$ZZ$1, 0))</f>
        <v>0</v>
      </c>
      <c r="B852">
        <f>INDEX(resultados!$A$2:$ZZ$1395, 846, MATCH($B$2, resultados!$A$1:$ZZ$1, 0))</f>
        <v>0</v>
      </c>
      <c r="C852">
        <f>INDEX(resultados!$A$2:$ZZ$1395, 846, MATCH($B$3, resultados!$A$1:$ZZ$1, 0))</f>
        <v>0</v>
      </c>
    </row>
    <row r="853" spans="1:3">
      <c r="A853">
        <f>INDEX(resultados!$A$2:$ZZ$1395, 847, MATCH($B$1, resultados!$A$1:$ZZ$1, 0))</f>
        <v>0</v>
      </c>
      <c r="B853">
        <f>INDEX(resultados!$A$2:$ZZ$1395, 847, MATCH($B$2, resultados!$A$1:$ZZ$1, 0))</f>
        <v>0</v>
      </c>
      <c r="C853">
        <f>INDEX(resultados!$A$2:$ZZ$1395, 847, MATCH($B$3, resultados!$A$1:$ZZ$1, 0))</f>
        <v>0</v>
      </c>
    </row>
    <row r="854" spans="1:3">
      <c r="A854">
        <f>INDEX(resultados!$A$2:$ZZ$1395, 848, MATCH($B$1, resultados!$A$1:$ZZ$1, 0))</f>
        <v>0</v>
      </c>
      <c r="B854">
        <f>INDEX(resultados!$A$2:$ZZ$1395, 848, MATCH($B$2, resultados!$A$1:$ZZ$1, 0))</f>
        <v>0</v>
      </c>
      <c r="C854">
        <f>INDEX(resultados!$A$2:$ZZ$1395, 848, MATCH($B$3, resultados!$A$1:$ZZ$1, 0))</f>
        <v>0</v>
      </c>
    </row>
    <row r="855" spans="1:3">
      <c r="A855">
        <f>INDEX(resultados!$A$2:$ZZ$1395, 849, MATCH($B$1, resultados!$A$1:$ZZ$1, 0))</f>
        <v>0</v>
      </c>
      <c r="B855">
        <f>INDEX(resultados!$A$2:$ZZ$1395, 849, MATCH($B$2, resultados!$A$1:$ZZ$1, 0))</f>
        <v>0</v>
      </c>
      <c r="C855">
        <f>INDEX(resultados!$A$2:$ZZ$1395, 849, MATCH($B$3, resultados!$A$1:$ZZ$1, 0))</f>
        <v>0</v>
      </c>
    </row>
    <row r="856" spans="1:3">
      <c r="A856">
        <f>INDEX(resultados!$A$2:$ZZ$1395, 850, MATCH($B$1, resultados!$A$1:$ZZ$1, 0))</f>
        <v>0</v>
      </c>
      <c r="B856">
        <f>INDEX(resultados!$A$2:$ZZ$1395, 850, MATCH($B$2, resultados!$A$1:$ZZ$1, 0))</f>
        <v>0</v>
      </c>
      <c r="C856">
        <f>INDEX(resultados!$A$2:$ZZ$1395, 850, MATCH($B$3, resultados!$A$1:$ZZ$1, 0))</f>
        <v>0</v>
      </c>
    </row>
    <row r="857" spans="1:3">
      <c r="A857">
        <f>INDEX(resultados!$A$2:$ZZ$1395, 851, MATCH($B$1, resultados!$A$1:$ZZ$1, 0))</f>
        <v>0</v>
      </c>
      <c r="B857">
        <f>INDEX(resultados!$A$2:$ZZ$1395, 851, MATCH($B$2, resultados!$A$1:$ZZ$1, 0))</f>
        <v>0</v>
      </c>
      <c r="C857">
        <f>INDEX(resultados!$A$2:$ZZ$1395, 851, MATCH($B$3, resultados!$A$1:$ZZ$1, 0))</f>
        <v>0</v>
      </c>
    </row>
    <row r="858" spans="1:3">
      <c r="A858">
        <f>INDEX(resultados!$A$2:$ZZ$1395, 852, MATCH($B$1, resultados!$A$1:$ZZ$1, 0))</f>
        <v>0</v>
      </c>
      <c r="B858">
        <f>INDEX(resultados!$A$2:$ZZ$1395, 852, MATCH($B$2, resultados!$A$1:$ZZ$1, 0))</f>
        <v>0</v>
      </c>
      <c r="C858">
        <f>INDEX(resultados!$A$2:$ZZ$1395, 852, MATCH($B$3, resultados!$A$1:$ZZ$1, 0))</f>
        <v>0</v>
      </c>
    </row>
    <row r="859" spans="1:3">
      <c r="A859">
        <f>INDEX(resultados!$A$2:$ZZ$1395, 853, MATCH($B$1, resultados!$A$1:$ZZ$1, 0))</f>
        <v>0</v>
      </c>
      <c r="B859">
        <f>INDEX(resultados!$A$2:$ZZ$1395, 853, MATCH($B$2, resultados!$A$1:$ZZ$1, 0))</f>
        <v>0</v>
      </c>
      <c r="C859">
        <f>INDEX(resultados!$A$2:$ZZ$1395, 853, MATCH($B$3, resultados!$A$1:$ZZ$1, 0))</f>
        <v>0</v>
      </c>
    </row>
    <row r="860" spans="1:3">
      <c r="A860">
        <f>INDEX(resultados!$A$2:$ZZ$1395, 854, MATCH($B$1, resultados!$A$1:$ZZ$1, 0))</f>
        <v>0</v>
      </c>
      <c r="B860">
        <f>INDEX(resultados!$A$2:$ZZ$1395, 854, MATCH($B$2, resultados!$A$1:$ZZ$1, 0))</f>
        <v>0</v>
      </c>
      <c r="C860">
        <f>INDEX(resultados!$A$2:$ZZ$1395, 854, MATCH($B$3, resultados!$A$1:$ZZ$1, 0))</f>
        <v>0</v>
      </c>
    </row>
    <row r="861" spans="1:3">
      <c r="A861">
        <f>INDEX(resultados!$A$2:$ZZ$1395, 855, MATCH($B$1, resultados!$A$1:$ZZ$1, 0))</f>
        <v>0</v>
      </c>
      <c r="B861">
        <f>INDEX(resultados!$A$2:$ZZ$1395, 855, MATCH($B$2, resultados!$A$1:$ZZ$1, 0))</f>
        <v>0</v>
      </c>
      <c r="C861">
        <f>INDEX(resultados!$A$2:$ZZ$1395, 855, MATCH($B$3, resultados!$A$1:$ZZ$1, 0))</f>
        <v>0</v>
      </c>
    </row>
    <row r="862" spans="1:3">
      <c r="A862">
        <f>INDEX(resultados!$A$2:$ZZ$1395, 856, MATCH($B$1, resultados!$A$1:$ZZ$1, 0))</f>
        <v>0</v>
      </c>
      <c r="B862">
        <f>INDEX(resultados!$A$2:$ZZ$1395, 856, MATCH($B$2, resultados!$A$1:$ZZ$1, 0))</f>
        <v>0</v>
      </c>
      <c r="C862">
        <f>INDEX(resultados!$A$2:$ZZ$1395, 856, MATCH($B$3, resultados!$A$1:$ZZ$1, 0))</f>
        <v>0</v>
      </c>
    </row>
    <row r="863" spans="1:3">
      <c r="A863">
        <f>INDEX(resultados!$A$2:$ZZ$1395, 857, MATCH($B$1, resultados!$A$1:$ZZ$1, 0))</f>
        <v>0</v>
      </c>
      <c r="B863">
        <f>INDEX(resultados!$A$2:$ZZ$1395, 857, MATCH($B$2, resultados!$A$1:$ZZ$1, 0))</f>
        <v>0</v>
      </c>
      <c r="C863">
        <f>INDEX(resultados!$A$2:$ZZ$1395, 857, MATCH($B$3, resultados!$A$1:$ZZ$1, 0))</f>
        <v>0</v>
      </c>
    </row>
    <row r="864" spans="1:3">
      <c r="A864">
        <f>INDEX(resultados!$A$2:$ZZ$1395, 858, MATCH($B$1, resultados!$A$1:$ZZ$1, 0))</f>
        <v>0</v>
      </c>
      <c r="B864">
        <f>INDEX(resultados!$A$2:$ZZ$1395, 858, MATCH($B$2, resultados!$A$1:$ZZ$1, 0))</f>
        <v>0</v>
      </c>
      <c r="C864">
        <f>INDEX(resultados!$A$2:$ZZ$1395, 858, MATCH($B$3, resultados!$A$1:$ZZ$1, 0))</f>
        <v>0</v>
      </c>
    </row>
    <row r="865" spans="1:3">
      <c r="A865">
        <f>INDEX(resultados!$A$2:$ZZ$1395, 859, MATCH($B$1, resultados!$A$1:$ZZ$1, 0))</f>
        <v>0</v>
      </c>
      <c r="B865">
        <f>INDEX(resultados!$A$2:$ZZ$1395, 859, MATCH($B$2, resultados!$A$1:$ZZ$1, 0))</f>
        <v>0</v>
      </c>
      <c r="C865">
        <f>INDEX(resultados!$A$2:$ZZ$1395, 859, MATCH($B$3, resultados!$A$1:$ZZ$1, 0))</f>
        <v>0</v>
      </c>
    </row>
    <row r="866" spans="1:3">
      <c r="A866">
        <f>INDEX(resultados!$A$2:$ZZ$1395, 860, MATCH($B$1, resultados!$A$1:$ZZ$1, 0))</f>
        <v>0</v>
      </c>
      <c r="B866">
        <f>INDEX(resultados!$A$2:$ZZ$1395, 860, MATCH($B$2, resultados!$A$1:$ZZ$1, 0))</f>
        <v>0</v>
      </c>
      <c r="C866">
        <f>INDEX(resultados!$A$2:$ZZ$1395, 860, MATCH($B$3, resultados!$A$1:$ZZ$1, 0))</f>
        <v>0</v>
      </c>
    </row>
    <row r="867" spans="1:3">
      <c r="A867">
        <f>INDEX(resultados!$A$2:$ZZ$1395, 861, MATCH($B$1, resultados!$A$1:$ZZ$1, 0))</f>
        <v>0</v>
      </c>
      <c r="B867">
        <f>INDEX(resultados!$A$2:$ZZ$1395, 861, MATCH($B$2, resultados!$A$1:$ZZ$1, 0))</f>
        <v>0</v>
      </c>
      <c r="C867">
        <f>INDEX(resultados!$A$2:$ZZ$1395, 861, MATCH($B$3, resultados!$A$1:$ZZ$1, 0))</f>
        <v>0</v>
      </c>
    </row>
    <row r="868" spans="1:3">
      <c r="A868">
        <f>INDEX(resultados!$A$2:$ZZ$1395, 862, MATCH($B$1, resultados!$A$1:$ZZ$1, 0))</f>
        <v>0</v>
      </c>
      <c r="B868">
        <f>INDEX(resultados!$A$2:$ZZ$1395, 862, MATCH($B$2, resultados!$A$1:$ZZ$1, 0))</f>
        <v>0</v>
      </c>
      <c r="C868">
        <f>INDEX(resultados!$A$2:$ZZ$1395, 862, MATCH($B$3, resultados!$A$1:$ZZ$1, 0))</f>
        <v>0</v>
      </c>
    </row>
    <row r="869" spans="1:3">
      <c r="A869">
        <f>INDEX(resultados!$A$2:$ZZ$1395, 863, MATCH($B$1, resultados!$A$1:$ZZ$1, 0))</f>
        <v>0</v>
      </c>
      <c r="B869">
        <f>INDEX(resultados!$A$2:$ZZ$1395, 863, MATCH($B$2, resultados!$A$1:$ZZ$1, 0))</f>
        <v>0</v>
      </c>
      <c r="C869">
        <f>INDEX(resultados!$A$2:$ZZ$1395, 863, MATCH($B$3, resultados!$A$1:$ZZ$1, 0))</f>
        <v>0</v>
      </c>
    </row>
    <row r="870" spans="1:3">
      <c r="A870">
        <f>INDEX(resultados!$A$2:$ZZ$1395, 864, MATCH($B$1, resultados!$A$1:$ZZ$1, 0))</f>
        <v>0</v>
      </c>
      <c r="B870">
        <f>INDEX(resultados!$A$2:$ZZ$1395, 864, MATCH($B$2, resultados!$A$1:$ZZ$1, 0))</f>
        <v>0</v>
      </c>
      <c r="C870">
        <f>INDEX(resultados!$A$2:$ZZ$1395, 864, MATCH($B$3, resultados!$A$1:$ZZ$1, 0))</f>
        <v>0</v>
      </c>
    </row>
    <row r="871" spans="1:3">
      <c r="A871">
        <f>INDEX(resultados!$A$2:$ZZ$1395, 865, MATCH($B$1, resultados!$A$1:$ZZ$1, 0))</f>
        <v>0</v>
      </c>
      <c r="B871">
        <f>INDEX(resultados!$A$2:$ZZ$1395, 865, MATCH($B$2, resultados!$A$1:$ZZ$1, 0))</f>
        <v>0</v>
      </c>
      <c r="C871">
        <f>INDEX(resultados!$A$2:$ZZ$1395, 865, MATCH($B$3, resultados!$A$1:$ZZ$1, 0))</f>
        <v>0</v>
      </c>
    </row>
    <row r="872" spans="1:3">
      <c r="A872">
        <f>INDEX(resultados!$A$2:$ZZ$1395, 866, MATCH($B$1, resultados!$A$1:$ZZ$1, 0))</f>
        <v>0</v>
      </c>
      <c r="B872">
        <f>INDEX(resultados!$A$2:$ZZ$1395, 866, MATCH($B$2, resultados!$A$1:$ZZ$1, 0))</f>
        <v>0</v>
      </c>
      <c r="C872">
        <f>INDEX(resultados!$A$2:$ZZ$1395, 866, MATCH($B$3, resultados!$A$1:$ZZ$1, 0))</f>
        <v>0</v>
      </c>
    </row>
    <row r="873" spans="1:3">
      <c r="A873">
        <f>INDEX(resultados!$A$2:$ZZ$1395, 867, MATCH($B$1, resultados!$A$1:$ZZ$1, 0))</f>
        <v>0</v>
      </c>
      <c r="B873">
        <f>INDEX(resultados!$A$2:$ZZ$1395, 867, MATCH($B$2, resultados!$A$1:$ZZ$1, 0))</f>
        <v>0</v>
      </c>
      <c r="C873">
        <f>INDEX(resultados!$A$2:$ZZ$1395, 867, MATCH($B$3, resultados!$A$1:$ZZ$1, 0))</f>
        <v>0</v>
      </c>
    </row>
    <row r="874" spans="1:3">
      <c r="A874">
        <f>INDEX(resultados!$A$2:$ZZ$1395, 868, MATCH($B$1, resultados!$A$1:$ZZ$1, 0))</f>
        <v>0</v>
      </c>
      <c r="B874">
        <f>INDEX(resultados!$A$2:$ZZ$1395, 868, MATCH($B$2, resultados!$A$1:$ZZ$1, 0))</f>
        <v>0</v>
      </c>
      <c r="C874">
        <f>INDEX(resultados!$A$2:$ZZ$1395, 868, MATCH($B$3, resultados!$A$1:$ZZ$1, 0))</f>
        <v>0</v>
      </c>
    </row>
    <row r="875" spans="1:3">
      <c r="A875">
        <f>INDEX(resultados!$A$2:$ZZ$1395, 869, MATCH($B$1, resultados!$A$1:$ZZ$1, 0))</f>
        <v>0</v>
      </c>
      <c r="B875">
        <f>INDEX(resultados!$A$2:$ZZ$1395, 869, MATCH($B$2, resultados!$A$1:$ZZ$1, 0))</f>
        <v>0</v>
      </c>
      <c r="C875">
        <f>INDEX(resultados!$A$2:$ZZ$1395, 869, MATCH($B$3, resultados!$A$1:$ZZ$1, 0))</f>
        <v>0</v>
      </c>
    </row>
    <row r="876" spans="1:3">
      <c r="A876">
        <f>INDEX(resultados!$A$2:$ZZ$1395, 870, MATCH($B$1, resultados!$A$1:$ZZ$1, 0))</f>
        <v>0</v>
      </c>
      <c r="B876">
        <f>INDEX(resultados!$A$2:$ZZ$1395, 870, MATCH($B$2, resultados!$A$1:$ZZ$1, 0))</f>
        <v>0</v>
      </c>
      <c r="C876">
        <f>INDEX(resultados!$A$2:$ZZ$1395, 870, MATCH($B$3, resultados!$A$1:$ZZ$1, 0))</f>
        <v>0</v>
      </c>
    </row>
    <row r="877" spans="1:3">
      <c r="A877">
        <f>INDEX(resultados!$A$2:$ZZ$1395, 871, MATCH($B$1, resultados!$A$1:$ZZ$1, 0))</f>
        <v>0</v>
      </c>
      <c r="B877">
        <f>INDEX(resultados!$A$2:$ZZ$1395, 871, MATCH($B$2, resultados!$A$1:$ZZ$1, 0))</f>
        <v>0</v>
      </c>
      <c r="C877">
        <f>INDEX(resultados!$A$2:$ZZ$1395, 871, MATCH($B$3, resultados!$A$1:$ZZ$1, 0))</f>
        <v>0</v>
      </c>
    </row>
    <row r="878" spans="1:3">
      <c r="A878">
        <f>INDEX(resultados!$A$2:$ZZ$1395, 872, MATCH($B$1, resultados!$A$1:$ZZ$1, 0))</f>
        <v>0</v>
      </c>
      <c r="B878">
        <f>INDEX(resultados!$A$2:$ZZ$1395, 872, MATCH($B$2, resultados!$A$1:$ZZ$1, 0))</f>
        <v>0</v>
      </c>
      <c r="C878">
        <f>INDEX(resultados!$A$2:$ZZ$1395, 872, MATCH($B$3, resultados!$A$1:$ZZ$1, 0))</f>
        <v>0</v>
      </c>
    </row>
    <row r="879" spans="1:3">
      <c r="A879">
        <f>INDEX(resultados!$A$2:$ZZ$1395, 873, MATCH($B$1, resultados!$A$1:$ZZ$1, 0))</f>
        <v>0</v>
      </c>
      <c r="B879">
        <f>INDEX(resultados!$A$2:$ZZ$1395, 873, MATCH($B$2, resultados!$A$1:$ZZ$1, 0))</f>
        <v>0</v>
      </c>
      <c r="C879">
        <f>INDEX(resultados!$A$2:$ZZ$1395, 873, MATCH($B$3, resultados!$A$1:$ZZ$1, 0))</f>
        <v>0</v>
      </c>
    </row>
    <row r="880" spans="1:3">
      <c r="A880">
        <f>INDEX(resultados!$A$2:$ZZ$1395, 874, MATCH($B$1, resultados!$A$1:$ZZ$1, 0))</f>
        <v>0</v>
      </c>
      <c r="B880">
        <f>INDEX(resultados!$A$2:$ZZ$1395, 874, MATCH($B$2, resultados!$A$1:$ZZ$1, 0))</f>
        <v>0</v>
      </c>
      <c r="C880">
        <f>INDEX(resultados!$A$2:$ZZ$1395, 874, MATCH($B$3, resultados!$A$1:$ZZ$1, 0))</f>
        <v>0</v>
      </c>
    </row>
    <row r="881" spans="1:3">
      <c r="A881">
        <f>INDEX(resultados!$A$2:$ZZ$1395, 875, MATCH($B$1, resultados!$A$1:$ZZ$1, 0))</f>
        <v>0</v>
      </c>
      <c r="B881">
        <f>INDEX(resultados!$A$2:$ZZ$1395, 875, MATCH($B$2, resultados!$A$1:$ZZ$1, 0))</f>
        <v>0</v>
      </c>
      <c r="C881">
        <f>INDEX(resultados!$A$2:$ZZ$1395, 875, MATCH($B$3, resultados!$A$1:$ZZ$1, 0))</f>
        <v>0</v>
      </c>
    </row>
    <row r="882" spans="1:3">
      <c r="A882">
        <f>INDEX(resultados!$A$2:$ZZ$1395, 876, MATCH($B$1, resultados!$A$1:$ZZ$1, 0))</f>
        <v>0</v>
      </c>
      <c r="B882">
        <f>INDEX(resultados!$A$2:$ZZ$1395, 876, MATCH($B$2, resultados!$A$1:$ZZ$1, 0))</f>
        <v>0</v>
      </c>
      <c r="C882">
        <f>INDEX(resultados!$A$2:$ZZ$1395, 876, MATCH($B$3, resultados!$A$1:$ZZ$1, 0))</f>
        <v>0</v>
      </c>
    </row>
    <row r="883" spans="1:3">
      <c r="A883">
        <f>INDEX(resultados!$A$2:$ZZ$1395, 877, MATCH($B$1, resultados!$A$1:$ZZ$1, 0))</f>
        <v>0</v>
      </c>
      <c r="B883">
        <f>INDEX(resultados!$A$2:$ZZ$1395, 877, MATCH($B$2, resultados!$A$1:$ZZ$1, 0))</f>
        <v>0</v>
      </c>
      <c r="C883">
        <f>INDEX(resultados!$A$2:$ZZ$1395, 877, MATCH($B$3, resultados!$A$1:$ZZ$1, 0))</f>
        <v>0</v>
      </c>
    </row>
    <row r="884" spans="1:3">
      <c r="A884">
        <f>INDEX(resultados!$A$2:$ZZ$1395, 878, MATCH($B$1, resultados!$A$1:$ZZ$1, 0))</f>
        <v>0</v>
      </c>
      <c r="B884">
        <f>INDEX(resultados!$A$2:$ZZ$1395, 878, MATCH($B$2, resultados!$A$1:$ZZ$1, 0))</f>
        <v>0</v>
      </c>
      <c r="C884">
        <f>INDEX(resultados!$A$2:$ZZ$1395, 878, MATCH($B$3, resultados!$A$1:$ZZ$1, 0))</f>
        <v>0</v>
      </c>
    </row>
    <row r="885" spans="1:3">
      <c r="A885">
        <f>INDEX(resultados!$A$2:$ZZ$1395, 879, MATCH($B$1, resultados!$A$1:$ZZ$1, 0))</f>
        <v>0</v>
      </c>
      <c r="B885">
        <f>INDEX(resultados!$A$2:$ZZ$1395, 879, MATCH($B$2, resultados!$A$1:$ZZ$1, 0))</f>
        <v>0</v>
      </c>
      <c r="C885">
        <f>INDEX(resultados!$A$2:$ZZ$1395, 879, MATCH($B$3, resultados!$A$1:$ZZ$1, 0))</f>
        <v>0</v>
      </c>
    </row>
    <row r="886" spans="1:3">
      <c r="A886">
        <f>INDEX(resultados!$A$2:$ZZ$1395, 880, MATCH($B$1, resultados!$A$1:$ZZ$1, 0))</f>
        <v>0</v>
      </c>
      <c r="B886">
        <f>INDEX(resultados!$A$2:$ZZ$1395, 880, MATCH($B$2, resultados!$A$1:$ZZ$1, 0))</f>
        <v>0</v>
      </c>
      <c r="C886">
        <f>INDEX(resultados!$A$2:$ZZ$1395, 880, MATCH($B$3, resultados!$A$1:$ZZ$1, 0))</f>
        <v>0</v>
      </c>
    </row>
    <row r="887" spans="1:3">
      <c r="A887">
        <f>INDEX(resultados!$A$2:$ZZ$1395, 881, MATCH($B$1, resultados!$A$1:$ZZ$1, 0))</f>
        <v>0</v>
      </c>
      <c r="B887">
        <f>INDEX(resultados!$A$2:$ZZ$1395, 881, MATCH($B$2, resultados!$A$1:$ZZ$1, 0))</f>
        <v>0</v>
      </c>
      <c r="C887">
        <f>INDEX(resultados!$A$2:$ZZ$1395, 881, MATCH($B$3, resultados!$A$1:$ZZ$1, 0))</f>
        <v>0</v>
      </c>
    </row>
    <row r="888" spans="1:3">
      <c r="A888">
        <f>INDEX(resultados!$A$2:$ZZ$1395, 882, MATCH($B$1, resultados!$A$1:$ZZ$1, 0))</f>
        <v>0</v>
      </c>
      <c r="B888">
        <f>INDEX(resultados!$A$2:$ZZ$1395, 882, MATCH($B$2, resultados!$A$1:$ZZ$1, 0))</f>
        <v>0</v>
      </c>
      <c r="C888">
        <f>INDEX(resultados!$A$2:$ZZ$1395, 882, MATCH($B$3, resultados!$A$1:$ZZ$1, 0))</f>
        <v>0</v>
      </c>
    </row>
    <row r="889" spans="1:3">
      <c r="A889">
        <f>INDEX(resultados!$A$2:$ZZ$1395, 883, MATCH($B$1, resultados!$A$1:$ZZ$1, 0))</f>
        <v>0</v>
      </c>
      <c r="B889">
        <f>INDEX(resultados!$A$2:$ZZ$1395, 883, MATCH($B$2, resultados!$A$1:$ZZ$1, 0))</f>
        <v>0</v>
      </c>
      <c r="C889">
        <f>INDEX(resultados!$A$2:$ZZ$1395, 883, MATCH($B$3, resultados!$A$1:$ZZ$1, 0))</f>
        <v>0</v>
      </c>
    </row>
    <row r="890" spans="1:3">
      <c r="A890">
        <f>INDEX(resultados!$A$2:$ZZ$1395, 884, MATCH($B$1, resultados!$A$1:$ZZ$1, 0))</f>
        <v>0</v>
      </c>
      <c r="B890">
        <f>INDEX(resultados!$A$2:$ZZ$1395, 884, MATCH($B$2, resultados!$A$1:$ZZ$1, 0))</f>
        <v>0</v>
      </c>
      <c r="C890">
        <f>INDEX(resultados!$A$2:$ZZ$1395, 884, MATCH($B$3, resultados!$A$1:$ZZ$1, 0))</f>
        <v>0</v>
      </c>
    </row>
    <row r="891" spans="1:3">
      <c r="A891">
        <f>INDEX(resultados!$A$2:$ZZ$1395, 885, MATCH($B$1, resultados!$A$1:$ZZ$1, 0))</f>
        <v>0</v>
      </c>
      <c r="B891">
        <f>INDEX(resultados!$A$2:$ZZ$1395, 885, MATCH($B$2, resultados!$A$1:$ZZ$1, 0))</f>
        <v>0</v>
      </c>
      <c r="C891">
        <f>INDEX(resultados!$A$2:$ZZ$1395, 885, MATCH($B$3, resultados!$A$1:$ZZ$1, 0))</f>
        <v>0</v>
      </c>
    </row>
    <row r="892" spans="1:3">
      <c r="A892">
        <f>INDEX(resultados!$A$2:$ZZ$1395, 886, MATCH($B$1, resultados!$A$1:$ZZ$1, 0))</f>
        <v>0</v>
      </c>
      <c r="B892">
        <f>INDEX(resultados!$A$2:$ZZ$1395, 886, MATCH($B$2, resultados!$A$1:$ZZ$1, 0))</f>
        <v>0</v>
      </c>
      <c r="C892">
        <f>INDEX(resultados!$A$2:$ZZ$1395, 886, MATCH($B$3, resultados!$A$1:$ZZ$1, 0))</f>
        <v>0</v>
      </c>
    </row>
    <row r="893" spans="1:3">
      <c r="A893">
        <f>INDEX(resultados!$A$2:$ZZ$1395, 887, MATCH($B$1, resultados!$A$1:$ZZ$1, 0))</f>
        <v>0</v>
      </c>
      <c r="B893">
        <f>INDEX(resultados!$A$2:$ZZ$1395, 887, MATCH($B$2, resultados!$A$1:$ZZ$1, 0))</f>
        <v>0</v>
      </c>
      <c r="C893">
        <f>INDEX(resultados!$A$2:$ZZ$1395, 887, MATCH($B$3, resultados!$A$1:$ZZ$1, 0))</f>
        <v>0</v>
      </c>
    </row>
    <row r="894" spans="1:3">
      <c r="A894">
        <f>INDEX(resultados!$A$2:$ZZ$1395, 888, MATCH($B$1, resultados!$A$1:$ZZ$1, 0))</f>
        <v>0</v>
      </c>
      <c r="B894">
        <f>INDEX(resultados!$A$2:$ZZ$1395, 888, MATCH($B$2, resultados!$A$1:$ZZ$1, 0))</f>
        <v>0</v>
      </c>
      <c r="C894">
        <f>INDEX(resultados!$A$2:$ZZ$1395, 888, MATCH($B$3, resultados!$A$1:$ZZ$1, 0))</f>
        <v>0</v>
      </c>
    </row>
    <row r="895" spans="1:3">
      <c r="A895">
        <f>INDEX(resultados!$A$2:$ZZ$1395, 889, MATCH($B$1, resultados!$A$1:$ZZ$1, 0))</f>
        <v>0</v>
      </c>
      <c r="B895">
        <f>INDEX(resultados!$A$2:$ZZ$1395, 889, MATCH($B$2, resultados!$A$1:$ZZ$1, 0))</f>
        <v>0</v>
      </c>
      <c r="C895">
        <f>INDEX(resultados!$A$2:$ZZ$1395, 889, MATCH($B$3, resultados!$A$1:$ZZ$1, 0))</f>
        <v>0</v>
      </c>
    </row>
    <row r="896" spans="1:3">
      <c r="A896">
        <f>INDEX(resultados!$A$2:$ZZ$1395, 890, MATCH($B$1, resultados!$A$1:$ZZ$1, 0))</f>
        <v>0</v>
      </c>
      <c r="B896">
        <f>INDEX(resultados!$A$2:$ZZ$1395, 890, MATCH($B$2, resultados!$A$1:$ZZ$1, 0))</f>
        <v>0</v>
      </c>
      <c r="C896">
        <f>INDEX(resultados!$A$2:$ZZ$1395, 890, MATCH($B$3, resultados!$A$1:$ZZ$1, 0))</f>
        <v>0</v>
      </c>
    </row>
    <row r="897" spans="1:3">
      <c r="A897">
        <f>INDEX(resultados!$A$2:$ZZ$1395, 891, MATCH($B$1, resultados!$A$1:$ZZ$1, 0))</f>
        <v>0</v>
      </c>
      <c r="B897">
        <f>INDEX(resultados!$A$2:$ZZ$1395, 891, MATCH($B$2, resultados!$A$1:$ZZ$1, 0))</f>
        <v>0</v>
      </c>
      <c r="C897">
        <f>INDEX(resultados!$A$2:$ZZ$1395, 891, MATCH($B$3, resultados!$A$1:$ZZ$1, 0))</f>
        <v>0</v>
      </c>
    </row>
    <row r="898" spans="1:3">
      <c r="A898">
        <f>INDEX(resultados!$A$2:$ZZ$1395, 892, MATCH($B$1, resultados!$A$1:$ZZ$1, 0))</f>
        <v>0</v>
      </c>
      <c r="B898">
        <f>INDEX(resultados!$A$2:$ZZ$1395, 892, MATCH($B$2, resultados!$A$1:$ZZ$1, 0))</f>
        <v>0</v>
      </c>
      <c r="C898">
        <f>INDEX(resultados!$A$2:$ZZ$1395, 892, MATCH($B$3, resultados!$A$1:$ZZ$1, 0))</f>
        <v>0</v>
      </c>
    </row>
    <row r="899" spans="1:3">
      <c r="A899">
        <f>INDEX(resultados!$A$2:$ZZ$1395, 893, MATCH($B$1, resultados!$A$1:$ZZ$1, 0))</f>
        <v>0</v>
      </c>
      <c r="B899">
        <f>INDEX(resultados!$A$2:$ZZ$1395, 893, MATCH($B$2, resultados!$A$1:$ZZ$1, 0))</f>
        <v>0</v>
      </c>
      <c r="C899">
        <f>INDEX(resultados!$A$2:$ZZ$1395, 893, MATCH($B$3, resultados!$A$1:$ZZ$1, 0))</f>
        <v>0</v>
      </c>
    </row>
    <row r="900" spans="1:3">
      <c r="A900">
        <f>INDEX(resultados!$A$2:$ZZ$1395, 894, MATCH($B$1, resultados!$A$1:$ZZ$1, 0))</f>
        <v>0</v>
      </c>
      <c r="B900">
        <f>INDEX(resultados!$A$2:$ZZ$1395, 894, MATCH($B$2, resultados!$A$1:$ZZ$1, 0))</f>
        <v>0</v>
      </c>
      <c r="C900">
        <f>INDEX(resultados!$A$2:$ZZ$1395, 894, MATCH($B$3, resultados!$A$1:$ZZ$1, 0))</f>
        <v>0</v>
      </c>
    </row>
    <row r="901" spans="1:3">
      <c r="A901">
        <f>INDEX(resultados!$A$2:$ZZ$1395, 895, MATCH($B$1, resultados!$A$1:$ZZ$1, 0))</f>
        <v>0</v>
      </c>
      <c r="B901">
        <f>INDEX(resultados!$A$2:$ZZ$1395, 895, MATCH($B$2, resultados!$A$1:$ZZ$1, 0))</f>
        <v>0</v>
      </c>
      <c r="C901">
        <f>INDEX(resultados!$A$2:$ZZ$1395, 895, MATCH($B$3, resultados!$A$1:$ZZ$1, 0))</f>
        <v>0</v>
      </c>
    </row>
    <row r="902" spans="1:3">
      <c r="A902">
        <f>INDEX(resultados!$A$2:$ZZ$1395, 896, MATCH($B$1, resultados!$A$1:$ZZ$1, 0))</f>
        <v>0</v>
      </c>
      <c r="B902">
        <f>INDEX(resultados!$A$2:$ZZ$1395, 896, MATCH($B$2, resultados!$A$1:$ZZ$1, 0))</f>
        <v>0</v>
      </c>
      <c r="C902">
        <f>INDEX(resultados!$A$2:$ZZ$1395, 896, MATCH($B$3, resultados!$A$1:$ZZ$1, 0))</f>
        <v>0</v>
      </c>
    </row>
    <row r="903" spans="1:3">
      <c r="A903">
        <f>INDEX(resultados!$A$2:$ZZ$1395, 897, MATCH($B$1, resultados!$A$1:$ZZ$1, 0))</f>
        <v>0</v>
      </c>
      <c r="B903">
        <f>INDEX(resultados!$A$2:$ZZ$1395, 897, MATCH($B$2, resultados!$A$1:$ZZ$1, 0))</f>
        <v>0</v>
      </c>
      <c r="C903">
        <f>INDEX(resultados!$A$2:$ZZ$1395, 897, MATCH($B$3, resultados!$A$1:$ZZ$1, 0))</f>
        <v>0</v>
      </c>
    </row>
    <row r="904" spans="1:3">
      <c r="A904">
        <f>INDEX(resultados!$A$2:$ZZ$1395, 898, MATCH($B$1, resultados!$A$1:$ZZ$1, 0))</f>
        <v>0</v>
      </c>
      <c r="B904">
        <f>INDEX(resultados!$A$2:$ZZ$1395, 898, MATCH($B$2, resultados!$A$1:$ZZ$1, 0))</f>
        <v>0</v>
      </c>
      <c r="C904">
        <f>INDEX(resultados!$A$2:$ZZ$1395, 898, MATCH($B$3, resultados!$A$1:$ZZ$1, 0))</f>
        <v>0</v>
      </c>
    </row>
    <row r="905" spans="1:3">
      <c r="A905">
        <f>INDEX(resultados!$A$2:$ZZ$1395, 899, MATCH($B$1, resultados!$A$1:$ZZ$1, 0))</f>
        <v>0</v>
      </c>
      <c r="B905">
        <f>INDEX(resultados!$A$2:$ZZ$1395, 899, MATCH($B$2, resultados!$A$1:$ZZ$1, 0))</f>
        <v>0</v>
      </c>
      <c r="C905">
        <f>INDEX(resultados!$A$2:$ZZ$1395, 899, MATCH($B$3, resultados!$A$1:$ZZ$1, 0))</f>
        <v>0</v>
      </c>
    </row>
    <row r="906" spans="1:3">
      <c r="A906">
        <f>INDEX(resultados!$A$2:$ZZ$1395, 900, MATCH($B$1, resultados!$A$1:$ZZ$1, 0))</f>
        <v>0</v>
      </c>
      <c r="B906">
        <f>INDEX(resultados!$A$2:$ZZ$1395, 900, MATCH($B$2, resultados!$A$1:$ZZ$1, 0))</f>
        <v>0</v>
      </c>
      <c r="C906">
        <f>INDEX(resultados!$A$2:$ZZ$1395, 900, MATCH($B$3, resultados!$A$1:$ZZ$1, 0))</f>
        <v>0</v>
      </c>
    </row>
    <row r="907" spans="1:3">
      <c r="A907">
        <f>INDEX(resultados!$A$2:$ZZ$1395, 901, MATCH($B$1, resultados!$A$1:$ZZ$1, 0))</f>
        <v>0</v>
      </c>
      <c r="B907">
        <f>INDEX(resultados!$A$2:$ZZ$1395, 901, MATCH($B$2, resultados!$A$1:$ZZ$1, 0))</f>
        <v>0</v>
      </c>
      <c r="C907">
        <f>INDEX(resultados!$A$2:$ZZ$1395, 901, MATCH($B$3, resultados!$A$1:$ZZ$1, 0))</f>
        <v>0</v>
      </c>
    </row>
    <row r="908" spans="1:3">
      <c r="A908">
        <f>INDEX(resultados!$A$2:$ZZ$1395, 902, MATCH($B$1, resultados!$A$1:$ZZ$1, 0))</f>
        <v>0</v>
      </c>
      <c r="B908">
        <f>INDEX(resultados!$A$2:$ZZ$1395, 902, MATCH($B$2, resultados!$A$1:$ZZ$1, 0))</f>
        <v>0</v>
      </c>
      <c r="C908">
        <f>INDEX(resultados!$A$2:$ZZ$1395, 902, MATCH($B$3, resultados!$A$1:$ZZ$1, 0))</f>
        <v>0</v>
      </c>
    </row>
    <row r="909" spans="1:3">
      <c r="A909">
        <f>INDEX(resultados!$A$2:$ZZ$1395, 903, MATCH($B$1, resultados!$A$1:$ZZ$1, 0))</f>
        <v>0</v>
      </c>
      <c r="B909">
        <f>INDEX(resultados!$A$2:$ZZ$1395, 903, MATCH($B$2, resultados!$A$1:$ZZ$1, 0))</f>
        <v>0</v>
      </c>
      <c r="C909">
        <f>INDEX(resultados!$A$2:$ZZ$1395, 903, MATCH($B$3, resultados!$A$1:$ZZ$1, 0))</f>
        <v>0</v>
      </c>
    </row>
    <row r="910" spans="1:3">
      <c r="A910">
        <f>INDEX(resultados!$A$2:$ZZ$1395, 904, MATCH($B$1, resultados!$A$1:$ZZ$1, 0))</f>
        <v>0</v>
      </c>
      <c r="B910">
        <f>INDEX(resultados!$A$2:$ZZ$1395, 904, MATCH($B$2, resultados!$A$1:$ZZ$1, 0))</f>
        <v>0</v>
      </c>
      <c r="C910">
        <f>INDEX(resultados!$A$2:$ZZ$1395, 904, MATCH($B$3, resultados!$A$1:$ZZ$1, 0))</f>
        <v>0</v>
      </c>
    </row>
    <row r="911" spans="1:3">
      <c r="A911">
        <f>INDEX(resultados!$A$2:$ZZ$1395, 905, MATCH($B$1, resultados!$A$1:$ZZ$1, 0))</f>
        <v>0</v>
      </c>
      <c r="B911">
        <f>INDEX(resultados!$A$2:$ZZ$1395, 905, MATCH($B$2, resultados!$A$1:$ZZ$1, 0))</f>
        <v>0</v>
      </c>
      <c r="C911">
        <f>INDEX(resultados!$A$2:$ZZ$1395, 905, MATCH($B$3, resultados!$A$1:$ZZ$1, 0))</f>
        <v>0</v>
      </c>
    </row>
    <row r="912" spans="1:3">
      <c r="A912">
        <f>INDEX(resultados!$A$2:$ZZ$1395, 906, MATCH($B$1, resultados!$A$1:$ZZ$1, 0))</f>
        <v>0</v>
      </c>
      <c r="B912">
        <f>INDEX(resultados!$A$2:$ZZ$1395, 906, MATCH($B$2, resultados!$A$1:$ZZ$1, 0))</f>
        <v>0</v>
      </c>
      <c r="C912">
        <f>INDEX(resultados!$A$2:$ZZ$1395, 906, MATCH($B$3, resultados!$A$1:$ZZ$1, 0))</f>
        <v>0</v>
      </c>
    </row>
    <row r="913" spans="1:3">
      <c r="A913">
        <f>INDEX(resultados!$A$2:$ZZ$1395, 907, MATCH($B$1, resultados!$A$1:$ZZ$1, 0))</f>
        <v>0</v>
      </c>
      <c r="B913">
        <f>INDEX(resultados!$A$2:$ZZ$1395, 907, MATCH($B$2, resultados!$A$1:$ZZ$1, 0))</f>
        <v>0</v>
      </c>
      <c r="C913">
        <f>INDEX(resultados!$A$2:$ZZ$1395, 907, MATCH($B$3, resultados!$A$1:$ZZ$1, 0))</f>
        <v>0</v>
      </c>
    </row>
    <row r="914" spans="1:3">
      <c r="A914">
        <f>INDEX(resultados!$A$2:$ZZ$1395, 908, MATCH($B$1, resultados!$A$1:$ZZ$1, 0))</f>
        <v>0</v>
      </c>
      <c r="B914">
        <f>INDEX(resultados!$A$2:$ZZ$1395, 908, MATCH($B$2, resultados!$A$1:$ZZ$1, 0))</f>
        <v>0</v>
      </c>
      <c r="C914">
        <f>INDEX(resultados!$A$2:$ZZ$1395, 908, MATCH($B$3, resultados!$A$1:$ZZ$1, 0))</f>
        <v>0</v>
      </c>
    </row>
    <row r="915" spans="1:3">
      <c r="A915">
        <f>INDEX(resultados!$A$2:$ZZ$1395, 909, MATCH($B$1, resultados!$A$1:$ZZ$1, 0))</f>
        <v>0</v>
      </c>
      <c r="B915">
        <f>INDEX(resultados!$A$2:$ZZ$1395, 909, MATCH($B$2, resultados!$A$1:$ZZ$1, 0))</f>
        <v>0</v>
      </c>
      <c r="C915">
        <f>INDEX(resultados!$A$2:$ZZ$1395, 909, MATCH($B$3, resultados!$A$1:$ZZ$1, 0))</f>
        <v>0</v>
      </c>
    </row>
    <row r="916" spans="1:3">
      <c r="A916">
        <f>INDEX(resultados!$A$2:$ZZ$1395, 910, MATCH($B$1, resultados!$A$1:$ZZ$1, 0))</f>
        <v>0</v>
      </c>
      <c r="B916">
        <f>INDEX(resultados!$A$2:$ZZ$1395, 910, MATCH($B$2, resultados!$A$1:$ZZ$1, 0))</f>
        <v>0</v>
      </c>
      <c r="C916">
        <f>INDEX(resultados!$A$2:$ZZ$1395, 910, MATCH($B$3, resultados!$A$1:$ZZ$1, 0))</f>
        <v>0</v>
      </c>
    </row>
    <row r="917" spans="1:3">
      <c r="A917">
        <f>INDEX(resultados!$A$2:$ZZ$1395, 911, MATCH($B$1, resultados!$A$1:$ZZ$1, 0))</f>
        <v>0</v>
      </c>
      <c r="B917">
        <f>INDEX(resultados!$A$2:$ZZ$1395, 911, MATCH($B$2, resultados!$A$1:$ZZ$1, 0))</f>
        <v>0</v>
      </c>
      <c r="C917">
        <f>INDEX(resultados!$A$2:$ZZ$1395, 911, MATCH($B$3, resultados!$A$1:$ZZ$1, 0))</f>
        <v>0</v>
      </c>
    </row>
    <row r="918" spans="1:3">
      <c r="A918">
        <f>INDEX(resultados!$A$2:$ZZ$1395, 912, MATCH($B$1, resultados!$A$1:$ZZ$1, 0))</f>
        <v>0</v>
      </c>
      <c r="B918">
        <f>INDEX(resultados!$A$2:$ZZ$1395, 912, MATCH($B$2, resultados!$A$1:$ZZ$1, 0))</f>
        <v>0</v>
      </c>
      <c r="C918">
        <f>INDEX(resultados!$A$2:$ZZ$1395, 912, MATCH($B$3, resultados!$A$1:$ZZ$1, 0))</f>
        <v>0</v>
      </c>
    </row>
    <row r="919" spans="1:3">
      <c r="A919">
        <f>INDEX(resultados!$A$2:$ZZ$1395, 913, MATCH($B$1, resultados!$A$1:$ZZ$1, 0))</f>
        <v>0</v>
      </c>
      <c r="B919">
        <f>INDEX(resultados!$A$2:$ZZ$1395, 913, MATCH($B$2, resultados!$A$1:$ZZ$1, 0))</f>
        <v>0</v>
      </c>
      <c r="C919">
        <f>INDEX(resultados!$A$2:$ZZ$1395, 913, MATCH($B$3, resultados!$A$1:$ZZ$1, 0))</f>
        <v>0</v>
      </c>
    </row>
    <row r="920" spans="1:3">
      <c r="A920">
        <f>INDEX(resultados!$A$2:$ZZ$1395, 914, MATCH($B$1, resultados!$A$1:$ZZ$1, 0))</f>
        <v>0</v>
      </c>
      <c r="B920">
        <f>INDEX(resultados!$A$2:$ZZ$1395, 914, MATCH($B$2, resultados!$A$1:$ZZ$1, 0))</f>
        <v>0</v>
      </c>
      <c r="C920">
        <f>INDEX(resultados!$A$2:$ZZ$1395, 914, MATCH($B$3, resultados!$A$1:$ZZ$1, 0))</f>
        <v>0</v>
      </c>
    </row>
    <row r="921" spans="1:3">
      <c r="A921">
        <f>INDEX(resultados!$A$2:$ZZ$1395, 915, MATCH($B$1, resultados!$A$1:$ZZ$1, 0))</f>
        <v>0</v>
      </c>
      <c r="B921">
        <f>INDEX(resultados!$A$2:$ZZ$1395, 915, MATCH($B$2, resultados!$A$1:$ZZ$1, 0))</f>
        <v>0</v>
      </c>
      <c r="C921">
        <f>INDEX(resultados!$A$2:$ZZ$1395, 915, MATCH($B$3, resultados!$A$1:$ZZ$1, 0))</f>
        <v>0</v>
      </c>
    </row>
    <row r="922" spans="1:3">
      <c r="A922">
        <f>INDEX(resultados!$A$2:$ZZ$1395, 916, MATCH($B$1, resultados!$A$1:$ZZ$1, 0))</f>
        <v>0</v>
      </c>
      <c r="B922">
        <f>INDEX(resultados!$A$2:$ZZ$1395, 916, MATCH($B$2, resultados!$A$1:$ZZ$1, 0))</f>
        <v>0</v>
      </c>
      <c r="C922">
        <f>INDEX(resultados!$A$2:$ZZ$1395, 916, MATCH($B$3, resultados!$A$1:$ZZ$1, 0))</f>
        <v>0</v>
      </c>
    </row>
    <row r="923" spans="1:3">
      <c r="A923">
        <f>INDEX(resultados!$A$2:$ZZ$1395, 917, MATCH($B$1, resultados!$A$1:$ZZ$1, 0))</f>
        <v>0</v>
      </c>
      <c r="B923">
        <f>INDEX(resultados!$A$2:$ZZ$1395, 917, MATCH($B$2, resultados!$A$1:$ZZ$1, 0))</f>
        <v>0</v>
      </c>
      <c r="C923">
        <f>INDEX(resultados!$A$2:$ZZ$1395, 917, MATCH($B$3, resultados!$A$1:$ZZ$1, 0))</f>
        <v>0</v>
      </c>
    </row>
    <row r="924" spans="1:3">
      <c r="A924">
        <f>INDEX(resultados!$A$2:$ZZ$1395, 918, MATCH($B$1, resultados!$A$1:$ZZ$1, 0))</f>
        <v>0</v>
      </c>
      <c r="B924">
        <f>INDEX(resultados!$A$2:$ZZ$1395, 918, MATCH($B$2, resultados!$A$1:$ZZ$1, 0))</f>
        <v>0</v>
      </c>
      <c r="C924">
        <f>INDEX(resultados!$A$2:$ZZ$1395, 918, MATCH($B$3, resultados!$A$1:$ZZ$1, 0))</f>
        <v>0</v>
      </c>
    </row>
    <row r="925" spans="1:3">
      <c r="A925">
        <f>INDEX(resultados!$A$2:$ZZ$1395, 919, MATCH($B$1, resultados!$A$1:$ZZ$1, 0))</f>
        <v>0</v>
      </c>
      <c r="B925">
        <f>INDEX(resultados!$A$2:$ZZ$1395, 919, MATCH($B$2, resultados!$A$1:$ZZ$1, 0))</f>
        <v>0</v>
      </c>
      <c r="C925">
        <f>INDEX(resultados!$A$2:$ZZ$1395, 919, MATCH($B$3, resultados!$A$1:$ZZ$1, 0))</f>
        <v>0</v>
      </c>
    </row>
    <row r="926" spans="1:3">
      <c r="A926">
        <f>INDEX(resultados!$A$2:$ZZ$1395, 920, MATCH($B$1, resultados!$A$1:$ZZ$1, 0))</f>
        <v>0</v>
      </c>
      <c r="B926">
        <f>INDEX(resultados!$A$2:$ZZ$1395, 920, MATCH($B$2, resultados!$A$1:$ZZ$1, 0))</f>
        <v>0</v>
      </c>
      <c r="C926">
        <f>INDEX(resultados!$A$2:$ZZ$1395, 920, MATCH($B$3, resultados!$A$1:$ZZ$1, 0))</f>
        <v>0</v>
      </c>
    </row>
    <row r="927" spans="1:3">
      <c r="A927">
        <f>INDEX(resultados!$A$2:$ZZ$1395, 921, MATCH($B$1, resultados!$A$1:$ZZ$1, 0))</f>
        <v>0</v>
      </c>
      <c r="B927">
        <f>INDEX(resultados!$A$2:$ZZ$1395, 921, MATCH($B$2, resultados!$A$1:$ZZ$1, 0))</f>
        <v>0</v>
      </c>
      <c r="C927">
        <f>INDEX(resultados!$A$2:$ZZ$1395, 921, MATCH($B$3, resultados!$A$1:$ZZ$1, 0))</f>
        <v>0</v>
      </c>
    </row>
    <row r="928" spans="1:3">
      <c r="A928">
        <f>INDEX(resultados!$A$2:$ZZ$1395, 922, MATCH($B$1, resultados!$A$1:$ZZ$1, 0))</f>
        <v>0</v>
      </c>
      <c r="B928">
        <f>INDEX(resultados!$A$2:$ZZ$1395, 922, MATCH($B$2, resultados!$A$1:$ZZ$1, 0))</f>
        <v>0</v>
      </c>
      <c r="C928">
        <f>INDEX(resultados!$A$2:$ZZ$1395, 922, MATCH($B$3, resultados!$A$1:$ZZ$1, 0))</f>
        <v>0</v>
      </c>
    </row>
    <row r="929" spans="1:3">
      <c r="A929">
        <f>INDEX(resultados!$A$2:$ZZ$1395, 923, MATCH($B$1, resultados!$A$1:$ZZ$1, 0))</f>
        <v>0</v>
      </c>
      <c r="B929">
        <f>INDEX(resultados!$A$2:$ZZ$1395, 923, MATCH($B$2, resultados!$A$1:$ZZ$1, 0))</f>
        <v>0</v>
      </c>
      <c r="C929">
        <f>INDEX(resultados!$A$2:$ZZ$1395, 923, MATCH($B$3, resultados!$A$1:$ZZ$1, 0))</f>
        <v>0</v>
      </c>
    </row>
    <row r="930" spans="1:3">
      <c r="A930">
        <f>INDEX(resultados!$A$2:$ZZ$1395, 924, MATCH($B$1, resultados!$A$1:$ZZ$1, 0))</f>
        <v>0</v>
      </c>
      <c r="B930">
        <f>INDEX(resultados!$A$2:$ZZ$1395, 924, MATCH($B$2, resultados!$A$1:$ZZ$1, 0))</f>
        <v>0</v>
      </c>
      <c r="C930">
        <f>INDEX(resultados!$A$2:$ZZ$1395, 924, MATCH($B$3, resultados!$A$1:$ZZ$1, 0))</f>
        <v>0</v>
      </c>
    </row>
    <row r="931" spans="1:3">
      <c r="A931">
        <f>INDEX(resultados!$A$2:$ZZ$1395, 925, MATCH($B$1, resultados!$A$1:$ZZ$1, 0))</f>
        <v>0</v>
      </c>
      <c r="B931">
        <f>INDEX(resultados!$A$2:$ZZ$1395, 925, MATCH($B$2, resultados!$A$1:$ZZ$1, 0))</f>
        <v>0</v>
      </c>
      <c r="C931">
        <f>INDEX(resultados!$A$2:$ZZ$1395, 925, MATCH($B$3, resultados!$A$1:$ZZ$1, 0))</f>
        <v>0</v>
      </c>
    </row>
    <row r="932" spans="1:3">
      <c r="A932">
        <f>INDEX(resultados!$A$2:$ZZ$1395, 926, MATCH($B$1, resultados!$A$1:$ZZ$1, 0))</f>
        <v>0</v>
      </c>
      <c r="B932">
        <f>INDEX(resultados!$A$2:$ZZ$1395, 926, MATCH($B$2, resultados!$A$1:$ZZ$1, 0))</f>
        <v>0</v>
      </c>
      <c r="C932">
        <f>INDEX(resultados!$A$2:$ZZ$1395, 926, MATCH($B$3, resultados!$A$1:$ZZ$1, 0))</f>
        <v>0</v>
      </c>
    </row>
    <row r="933" spans="1:3">
      <c r="A933">
        <f>INDEX(resultados!$A$2:$ZZ$1395, 927, MATCH($B$1, resultados!$A$1:$ZZ$1, 0))</f>
        <v>0</v>
      </c>
      <c r="B933">
        <f>INDEX(resultados!$A$2:$ZZ$1395, 927, MATCH($B$2, resultados!$A$1:$ZZ$1, 0))</f>
        <v>0</v>
      </c>
      <c r="C933">
        <f>INDEX(resultados!$A$2:$ZZ$1395, 927, MATCH($B$3, resultados!$A$1:$ZZ$1, 0))</f>
        <v>0</v>
      </c>
    </row>
    <row r="934" spans="1:3">
      <c r="A934">
        <f>INDEX(resultados!$A$2:$ZZ$1395, 928, MATCH($B$1, resultados!$A$1:$ZZ$1, 0))</f>
        <v>0</v>
      </c>
      <c r="B934">
        <f>INDEX(resultados!$A$2:$ZZ$1395, 928, MATCH($B$2, resultados!$A$1:$ZZ$1, 0))</f>
        <v>0</v>
      </c>
      <c r="C934">
        <f>INDEX(resultados!$A$2:$ZZ$1395, 928, MATCH($B$3, resultados!$A$1:$ZZ$1, 0))</f>
        <v>0</v>
      </c>
    </row>
    <row r="935" spans="1:3">
      <c r="A935">
        <f>INDEX(resultados!$A$2:$ZZ$1395, 929, MATCH($B$1, resultados!$A$1:$ZZ$1, 0))</f>
        <v>0</v>
      </c>
      <c r="B935">
        <f>INDEX(resultados!$A$2:$ZZ$1395, 929, MATCH($B$2, resultados!$A$1:$ZZ$1, 0))</f>
        <v>0</v>
      </c>
      <c r="C935">
        <f>INDEX(resultados!$A$2:$ZZ$1395, 929, MATCH($B$3, resultados!$A$1:$ZZ$1, 0))</f>
        <v>0</v>
      </c>
    </row>
    <row r="936" spans="1:3">
      <c r="A936">
        <f>INDEX(resultados!$A$2:$ZZ$1395, 930, MATCH($B$1, resultados!$A$1:$ZZ$1, 0))</f>
        <v>0</v>
      </c>
      <c r="B936">
        <f>INDEX(resultados!$A$2:$ZZ$1395, 930, MATCH($B$2, resultados!$A$1:$ZZ$1, 0))</f>
        <v>0</v>
      </c>
      <c r="C936">
        <f>INDEX(resultados!$A$2:$ZZ$1395, 930, MATCH($B$3, resultados!$A$1:$ZZ$1, 0))</f>
        <v>0</v>
      </c>
    </row>
    <row r="937" spans="1:3">
      <c r="A937">
        <f>INDEX(resultados!$A$2:$ZZ$1395, 931, MATCH($B$1, resultados!$A$1:$ZZ$1, 0))</f>
        <v>0</v>
      </c>
      <c r="B937">
        <f>INDEX(resultados!$A$2:$ZZ$1395, 931, MATCH($B$2, resultados!$A$1:$ZZ$1, 0))</f>
        <v>0</v>
      </c>
      <c r="C937">
        <f>INDEX(resultados!$A$2:$ZZ$1395, 931, MATCH($B$3, resultados!$A$1:$ZZ$1, 0))</f>
        <v>0</v>
      </c>
    </row>
    <row r="938" spans="1:3">
      <c r="A938">
        <f>INDEX(resultados!$A$2:$ZZ$1395, 932, MATCH($B$1, resultados!$A$1:$ZZ$1, 0))</f>
        <v>0</v>
      </c>
      <c r="B938">
        <f>INDEX(resultados!$A$2:$ZZ$1395, 932, MATCH($B$2, resultados!$A$1:$ZZ$1, 0))</f>
        <v>0</v>
      </c>
      <c r="C938">
        <f>INDEX(resultados!$A$2:$ZZ$1395, 932, MATCH($B$3, resultados!$A$1:$ZZ$1, 0))</f>
        <v>0</v>
      </c>
    </row>
    <row r="939" spans="1:3">
      <c r="A939">
        <f>INDEX(resultados!$A$2:$ZZ$1395, 933, MATCH($B$1, resultados!$A$1:$ZZ$1, 0))</f>
        <v>0</v>
      </c>
      <c r="B939">
        <f>INDEX(resultados!$A$2:$ZZ$1395, 933, MATCH($B$2, resultados!$A$1:$ZZ$1, 0))</f>
        <v>0</v>
      </c>
      <c r="C939">
        <f>INDEX(resultados!$A$2:$ZZ$1395, 933, MATCH($B$3, resultados!$A$1:$ZZ$1, 0))</f>
        <v>0</v>
      </c>
    </row>
    <row r="940" spans="1:3">
      <c r="A940">
        <f>INDEX(resultados!$A$2:$ZZ$1395, 934, MATCH($B$1, resultados!$A$1:$ZZ$1, 0))</f>
        <v>0</v>
      </c>
      <c r="B940">
        <f>INDEX(resultados!$A$2:$ZZ$1395, 934, MATCH($B$2, resultados!$A$1:$ZZ$1, 0))</f>
        <v>0</v>
      </c>
      <c r="C940">
        <f>INDEX(resultados!$A$2:$ZZ$1395, 934, MATCH($B$3, resultados!$A$1:$ZZ$1, 0))</f>
        <v>0</v>
      </c>
    </row>
    <row r="941" spans="1:3">
      <c r="A941">
        <f>INDEX(resultados!$A$2:$ZZ$1395, 935, MATCH($B$1, resultados!$A$1:$ZZ$1, 0))</f>
        <v>0</v>
      </c>
      <c r="B941">
        <f>INDEX(resultados!$A$2:$ZZ$1395, 935, MATCH($B$2, resultados!$A$1:$ZZ$1, 0))</f>
        <v>0</v>
      </c>
      <c r="C941">
        <f>INDEX(resultados!$A$2:$ZZ$1395, 935, MATCH($B$3, resultados!$A$1:$ZZ$1, 0))</f>
        <v>0</v>
      </c>
    </row>
    <row r="942" spans="1:3">
      <c r="A942">
        <f>INDEX(resultados!$A$2:$ZZ$1395, 936, MATCH($B$1, resultados!$A$1:$ZZ$1, 0))</f>
        <v>0</v>
      </c>
      <c r="B942">
        <f>INDEX(resultados!$A$2:$ZZ$1395, 936, MATCH($B$2, resultados!$A$1:$ZZ$1, 0))</f>
        <v>0</v>
      </c>
      <c r="C942">
        <f>INDEX(resultados!$A$2:$ZZ$1395, 936, MATCH($B$3, resultados!$A$1:$ZZ$1, 0))</f>
        <v>0</v>
      </c>
    </row>
    <row r="943" spans="1:3">
      <c r="A943">
        <f>INDEX(resultados!$A$2:$ZZ$1395, 937, MATCH($B$1, resultados!$A$1:$ZZ$1, 0))</f>
        <v>0</v>
      </c>
      <c r="B943">
        <f>INDEX(resultados!$A$2:$ZZ$1395, 937, MATCH($B$2, resultados!$A$1:$ZZ$1, 0))</f>
        <v>0</v>
      </c>
      <c r="C943">
        <f>INDEX(resultados!$A$2:$ZZ$1395, 937, MATCH($B$3, resultados!$A$1:$ZZ$1, 0))</f>
        <v>0</v>
      </c>
    </row>
    <row r="944" spans="1:3">
      <c r="A944">
        <f>INDEX(resultados!$A$2:$ZZ$1395, 938, MATCH($B$1, resultados!$A$1:$ZZ$1, 0))</f>
        <v>0</v>
      </c>
      <c r="B944">
        <f>INDEX(resultados!$A$2:$ZZ$1395, 938, MATCH($B$2, resultados!$A$1:$ZZ$1, 0))</f>
        <v>0</v>
      </c>
      <c r="C944">
        <f>INDEX(resultados!$A$2:$ZZ$1395, 938, MATCH($B$3, resultados!$A$1:$ZZ$1, 0))</f>
        <v>0</v>
      </c>
    </row>
    <row r="945" spans="1:3">
      <c r="A945">
        <f>INDEX(resultados!$A$2:$ZZ$1395, 939, MATCH($B$1, resultados!$A$1:$ZZ$1, 0))</f>
        <v>0</v>
      </c>
      <c r="B945">
        <f>INDEX(resultados!$A$2:$ZZ$1395, 939, MATCH($B$2, resultados!$A$1:$ZZ$1, 0))</f>
        <v>0</v>
      </c>
      <c r="C945">
        <f>INDEX(resultados!$A$2:$ZZ$1395, 939, MATCH($B$3, resultados!$A$1:$ZZ$1, 0))</f>
        <v>0</v>
      </c>
    </row>
    <row r="946" spans="1:3">
      <c r="A946">
        <f>INDEX(resultados!$A$2:$ZZ$1395, 940, MATCH($B$1, resultados!$A$1:$ZZ$1, 0))</f>
        <v>0</v>
      </c>
      <c r="B946">
        <f>INDEX(resultados!$A$2:$ZZ$1395, 940, MATCH($B$2, resultados!$A$1:$ZZ$1, 0))</f>
        <v>0</v>
      </c>
      <c r="C946">
        <f>INDEX(resultados!$A$2:$ZZ$1395, 940, MATCH($B$3, resultados!$A$1:$ZZ$1, 0))</f>
        <v>0</v>
      </c>
    </row>
    <row r="947" spans="1:3">
      <c r="A947">
        <f>INDEX(resultados!$A$2:$ZZ$1395, 941, MATCH($B$1, resultados!$A$1:$ZZ$1, 0))</f>
        <v>0</v>
      </c>
      <c r="B947">
        <f>INDEX(resultados!$A$2:$ZZ$1395, 941, MATCH($B$2, resultados!$A$1:$ZZ$1, 0))</f>
        <v>0</v>
      </c>
      <c r="C947">
        <f>INDEX(resultados!$A$2:$ZZ$1395, 941, MATCH($B$3, resultados!$A$1:$ZZ$1, 0))</f>
        <v>0</v>
      </c>
    </row>
    <row r="948" spans="1:3">
      <c r="A948">
        <f>INDEX(resultados!$A$2:$ZZ$1395, 942, MATCH($B$1, resultados!$A$1:$ZZ$1, 0))</f>
        <v>0</v>
      </c>
      <c r="B948">
        <f>INDEX(resultados!$A$2:$ZZ$1395, 942, MATCH($B$2, resultados!$A$1:$ZZ$1, 0))</f>
        <v>0</v>
      </c>
      <c r="C948">
        <f>INDEX(resultados!$A$2:$ZZ$1395, 942, MATCH($B$3, resultados!$A$1:$ZZ$1, 0))</f>
        <v>0</v>
      </c>
    </row>
    <row r="949" spans="1:3">
      <c r="A949">
        <f>INDEX(resultados!$A$2:$ZZ$1395, 943, MATCH($B$1, resultados!$A$1:$ZZ$1, 0))</f>
        <v>0</v>
      </c>
      <c r="B949">
        <f>INDEX(resultados!$A$2:$ZZ$1395, 943, MATCH($B$2, resultados!$A$1:$ZZ$1, 0))</f>
        <v>0</v>
      </c>
      <c r="C949">
        <f>INDEX(resultados!$A$2:$ZZ$1395, 943, MATCH($B$3, resultados!$A$1:$ZZ$1, 0))</f>
        <v>0</v>
      </c>
    </row>
    <row r="950" spans="1:3">
      <c r="A950">
        <f>INDEX(resultados!$A$2:$ZZ$1395, 944, MATCH($B$1, resultados!$A$1:$ZZ$1, 0))</f>
        <v>0</v>
      </c>
      <c r="B950">
        <f>INDEX(resultados!$A$2:$ZZ$1395, 944, MATCH($B$2, resultados!$A$1:$ZZ$1, 0))</f>
        <v>0</v>
      </c>
      <c r="C950">
        <f>INDEX(resultados!$A$2:$ZZ$1395, 944, MATCH($B$3, resultados!$A$1:$ZZ$1, 0))</f>
        <v>0</v>
      </c>
    </row>
    <row r="951" spans="1:3">
      <c r="A951">
        <f>INDEX(resultados!$A$2:$ZZ$1395, 945, MATCH($B$1, resultados!$A$1:$ZZ$1, 0))</f>
        <v>0</v>
      </c>
      <c r="B951">
        <f>INDEX(resultados!$A$2:$ZZ$1395, 945, MATCH($B$2, resultados!$A$1:$ZZ$1, 0))</f>
        <v>0</v>
      </c>
      <c r="C951">
        <f>INDEX(resultados!$A$2:$ZZ$1395, 945, MATCH($B$3, resultados!$A$1:$ZZ$1, 0))</f>
        <v>0</v>
      </c>
    </row>
    <row r="952" spans="1:3">
      <c r="A952">
        <f>INDEX(resultados!$A$2:$ZZ$1395, 946, MATCH($B$1, resultados!$A$1:$ZZ$1, 0))</f>
        <v>0</v>
      </c>
      <c r="B952">
        <f>INDEX(resultados!$A$2:$ZZ$1395, 946, MATCH($B$2, resultados!$A$1:$ZZ$1, 0))</f>
        <v>0</v>
      </c>
      <c r="C952">
        <f>INDEX(resultados!$A$2:$ZZ$1395, 946, MATCH($B$3, resultados!$A$1:$ZZ$1, 0))</f>
        <v>0</v>
      </c>
    </row>
    <row r="953" spans="1:3">
      <c r="A953">
        <f>INDEX(resultados!$A$2:$ZZ$1395, 947, MATCH($B$1, resultados!$A$1:$ZZ$1, 0))</f>
        <v>0</v>
      </c>
      <c r="B953">
        <f>INDEX(resultados!$A$2:$ZZ$1395, 947, MATCH($B$2, resultados!$A$1:$ZZ$1, 0))</f>
        <v>0</v>
      </c>
      <c r="C953">
        <f>INDEX(resultados!$A$2:$ZZ$1395, 947, MATCH($B$3, resultados!$A$1:$ZZ$1, 0))</f>
        <v>0</v>
      </c>
    </row>
    <row r="954" spans="1:3">
      <c r="A954">
        <f>INDEX(resultados!$A$2:$ZZ$1395, 948, MATCH($B$1, resultados!$A$1:$ZZ$1, 0))</f>
        <v>0</v>
      </c>
      <c r="B954">
        <f>INDEX(resultados!$A$2:$ZZ$1395, 948, MATCH($B$2, resultados!$A$1:$ZZ$1, 0))</f>
        <v>0</v>
      </c>
      <c r="C954">
        <f>INDEX(resultados!$A$2:$ZZ$1395, 948, MATCH($B$3, resultados!$A$1:$ZZ$1, 0))</f>
        <v>0</v>
      </c>
    </row>
    <row r="955" spans="1:3">
      <c r="A955">
        <f>INDEX(resultados!$A$2:$ZZ$1395, 949, MATCH($B$1, resultados!$A$1:$ZZ$1, 0))</f>
        <v>0</v>
      </c>
      <c r="B955">
        <f>INDEX(resultados!$A$2:$ZZ$1395, 949, MATCH($B$2, resultados!$A$1:$ZZ$1, 0))</f>
        <v>0</v>
      </c>
      <c r="C955">
        <f>INDEX(resultados!$A$2:$ZZ$1395, 949, MATCH($B$3, resultados!$A$1:$ZZ$1, 0))</f>
        <v>0</v>
      </c>
    </row>
    <row r="956" spans="1:3">
      <c r="A956">
        <f>INDEX(resultados!$A$2:$ZZ$1395, 950, MATCH($B$1, resultados!$A$1:$ZZ$1, 0))</f>
        <v>0</v>
      </c>
      <c r="B956">
        <f>INDEX(resultados!$A$2:$ZZ$1395, 950, MATCH($B$2, resultados!$A$1:$ZZ$1, 0))</f>
        <v>0</v>
      </c>
      <c r="C956">
        <f>INDEX(resultados!$A$2:$ZZ$1395, 950, MATCH($B$3, resultados!$A$1:$ZZ$1, 0))</f>
        <v>0</v>
      </c>
    </row>
    <row r="957" spans="1:3">
      <c r="A957">
        <f>INDEX(resultados!$A$2:$ZZ$1395, 951, MATCH($B$1, resultados!$A$1:$ZZ$1, 0))</f>
        <v>0</v>
      </c>
      <c r="B957">
        <f>INDEX(resultados!$A$2:$ZZ$1395, 951, MATCH($B$2, resultados!$A$1:$ZZ$1, 0))</f>
        <v>0</v>
      </c>
      <c r="C957">
        <f>INDEX(resultados!$A$2:$ZZ$1395, 951, MATCH($B$3, resultados!$A$1:$ZZ$1, 0))</f>
        <v>0</v>
      </c>
    </row>
    <row r="958" spans="1:3">
      <c r="A958">
        <f>INDEX(resultados!$A$2:$ZZ$1395, 952, MATCH($B$1, resultados!$A$1:$ZZ$1, 0))</f>
        <v>0</v>
      </c>
      <c r="B958">
        <f>INDEX(resultados!$A$2:$ZZ$1395, 952, MATCH($B$2, resultados!$A$1:$ZZ$1, 0))</f>
        <v>0</v>
      </c>
      <c r="C958">
        <f>INDEX(resultados!$A$2:$ZZ$1395, 952, MATCH($B$3, resultados!$A$1:$ZZ$1, 0))</f>
        <v>0</v>
      </c>
    </row>
    <row r="959" spans="1:3">
      <c r="A959">
        <f>INDEX(resultados!$A$2:$ZZ$1395, 953, MATCH($B$1, resultados!$A$1:$ZZ$1, 0))</f>
        <v>0</v>
      </c>
      <c r="B959">
        <f>INDEX(resultados!$A$2:$ZZ$1395, 953, MATCH($B$2, resultados!$A$1:$ZZ$1, 0))</f>
        <v>0</v>
      </c>
      <c r="C959">
        <f>INDEX(resultados!$A$2:$ZZ$1395, 953, MATCH($B$3, resultados!$A$1:$ZZ$1, 0))</f>
        <v>0</v>
      </c>
    </row>
    <row r="960" spans="1:3">
      <c r="A960">
        <f>INDEX(resultados!$A$2:$ZZ$1395, 954, MATCH($B$1, resultados!$A$1:$ZZ$1, 0))</f>
        <v>0</v>
      </c>
      <c r="B960">
        <f>INDEX(resultados!$A$2:$ZZ$1395, 954, MATCH($B$2, resultados!$A$1:$ZZ$1, 0))</f>
        <v>0</v>
      </c>
      <c r="C960">
        <f>INDEX(resultados!$A$2:$ZZ$1395, 954, MATCH($B$3, resultados!$A$1:$ZZ$1, 0))</f>
        <v>0</v>
      </c>
    </row>
    <row r="961" spans="1:3">
      <c r="A961">
        <f>INDEX(resultados!$A$2:$ZZ$1395, 955, MATCH($B$1, resultados!$A$1:$ZZ$1, 0))</f>
        <v>0</v>
      </c>
      <c r="B961">
        <f>INDEX(resultados!$A$2:$ZZ$1395, 955, MATCH($B$2, resultados!$A$1:$ZZ$1, 0))</f>
        <v>0</v>
      </c>
      <c r="C961">
        <f>INDEX(resultados!$A$2:$ZZ$1395, 955, MATCH($B$3, resultados!$A$1:$ZZ$1, 0))</f>
        <v>0</v>
      </c>
    </row>
    <row r="962" spans="1:3">
      <c r="A962">
        <f>INDEX(resultados!$A$2:$ZZ$1395, 956, MATCH($B$1, resultados!$A$1:$ZZ$1, 0))</f>
        <v>0</v>
      </c>
      <c r="B962">
        <f>INDEX(resultados!$A$2:$ZZ$1395, 956, MATCH($B$2, resultados!$A$1:$ZZ$1, 0))</f>
        <v>0</v>
      </c>
      <c r="C962">
        <f>INDEX(resultados!$A$2:$ZZ$1395, 956, MATCH($B$3, resultados!$A$1:$ZZ$1, 0))</f>
        <v>0</v>
      </c>
    </row>
    <row r="963" spans="1:3">
      <c r="A963">
        <f>INDEX(resultados!$A$2:$ZZ$1395, 957, MATCH($B$1, resultados!$A$1:$ZZ$1, 0))</f>
        <v>0</v>
      </c>
      <c r="B963">
        <f>INDEX(resultados!$A$2:$ZZ$1395, 957, MATCH($B$2, resultados!$A$1:$ZZ$1, 0))</f>
        <v>0</v>
      </c>
      <c r="C963">
        <f>INDEX(resultados!$A$2:$ZZ$1395, 957, MATCH($B$3, resultados!$A$1:$ZZ$1, 0))</f>
        <v>0</v>
      </c>
    </row>
    <row r="964" spans="1:3">
      <c r="A964">
        <f>INDEX(resultados!$A$2:$ZZ$1395, 958, MATCH($B$1, resultados!$A$1:$ZZ$1, 0))</f>
        <v>0</v>
      </c>
      <c r="B964">
        <f>INDEX(resultados!$A$2:$ZZ$1395, 958, MATCH($B$2, resultados!$A$1:$ZZ$1, 0))</f>
        <v>0</v>
      </c>
      <c r="C964">
        <f>INDEX(resultados!$A$2:$ZZ$1395, 958, MATCH($B$3, resultados!$A$1:$ZZ$1, 0))</f>
        <v>0</v>
      </c>
    </row>
    <row r="965" spans="1:3">
      <c r="A965">
        <f>INDEX(resultados!$A$2:$ZZ$1395, 959, MATCH($B$1, resultados!$A$1:$ZZ$1, 0))</f>
        <v>0</v>
      </c>
      <c r="B965">
        <f>INDEX(resultados!$A$2:$ZZ$1395, 959, MATCH($B$2, resultados!$A$1:$ZZ$1, 0))</f>
        <v>0</v>
      </c>
      <c r="C965">
        <f>INDEX(resultados!$A$2:$ZZ$1395, 959, MATCH($B$3, resultados!$A$1:$ZZ$1, 0))</f>
        <v>0</v>
      </c>
    </row>
    <row r="966" spans="1:3">
      <c r="A966">
        <f>INDEX(resultados!$A$2:$ZZ$1395, 960, MATCH($B$1, resultados!$A$1:$ZZ$1, 0))</f>
        <v>0</v>
      </c>
      <c r="B966">
        <f>INDEX(resultados!$A$2:$ZZ$1395, 960, MATCH($B$2, resultados!$A$1:$ZZ$1, 0))</f>
        <v>0</v>
      </c>
      <c r="C966">
        <f>INDEX(resultados!$A$2:$ZZ$1395, 960, MATCH($B$3, resultados!$A$1:$ZZ$1, 0))</f>
        <v>0</v>
      </c>
    </row>
    <row r="967" spans="1:3">
      <c r="A967">
        <f>INDEX(resultados!$A$2:$ZZ$1395, 961, MATCH($B$1, resultados!$A$1:$ZZ$1, 0))</f>
        <v>0</v>
      </c>
      <c r="B967">
        <f>INDEX(resultados!$A$2:$ZZ$1395, 961, MATCH($B$2, resultados!$A$1:$ZZ$1, 0))</f>
        <v>0</v>
      </c>
      <c r="C967">
        <f>INDEX(resultados!$A$2:$ZZ$1395, 961, MATCH($B$3, resultados!$A$1:$ZZ$1, 0))</f>
        <v>0</v>
      </c>
    </row>
    <row r="968" spans="1:3">
      <c r="A968">
        <f>INDEX(resultados!$A$2:$ZZ$1395, 962, MATCH($B$1, resultados!$A$1:$ZZ$1, 0))</f>
        <v>0</v>
      </c>
      <c r="B968">
        <f>INDEX(resultados!$A$2:$ZZ$1395, 962, MATCH($B$2, resultados!$A$1:$ZZ$1, 0))</f>
        <v>0</v>
      </c>
      <c r="C968">
        <f>INDEX(resultados!$A$2:$ZZ$1395, 962, MATCH($B$3, resultados!$A$1:$ZZ$1, 0))</f>
        <v>0</v>
      </c>
    </row>
    <row r="969" spans="1:3">
      <c r="A969">
        <f>INDEX(resultados!$A$2:$ZZ$1395, 963, MATCH($B$1, resultados!$A$1:$ZZ$1, 0))</f>
        <v>0</v>
      </c>
      <c r="B969">
        <f>INDEX(resultados!$A$2:$ZZ$1395, 963, MATCH($B$2, resultados!$A$1:$ZZ$1, 0))</f>
        <v>0</v>
      </c>
      <c r="C969">
        <f>INDEX(resultados!$A$2:$ZZ$1395, 963, MATCH($B$3, resultados!$A$1:$ZZ$1, 0))</f>
        <v>0</v>
      </c>
    </row>
    <row r="970" spans="1:3">
      <c r="A970">
        <f>INDEX(resultados!$A$2:$ZZ$1395, 964, MATCH($B$1, resultados!$A$1:$ZZ$1, 0))</f>
        <v>0</v>
      </c>
      <c r="B970">
        <f>INDEX(resultados!$A$2:$ZZ$1395, 964, MATCH($B$2, resultados!$A$1:$ZZ$1, 0))</f>
        <v>0</v>
      </c>
      <c r="C970">
        <f>INDEX(resultados!$A$2:$ZZ$1395, 964, MATCH($B$3, resultados!$A$1:$ZZ$1, 0))</f>
        <v>0</v>
      </c>
    </row>
    <row r="971" spans="1:3">
      <c r="A971">
        <f>INDEX(resultados!$A$2:$ZZ$1395, 965, MATCH($B$1, resultados!$A$1:$ZZ$1, 0))</f>
        <v>0</v>
      </c>
      <c r="B971">
        <f>INDEX(resultados!$A$2:$ZZ$1395, 965, MATCH($B$2, resultados!$A$1:$ZZ$1, 0))</f>
        <v>0</v>
      </c>
      <c r="C971">
        <f>INDEX(resultados!$A$2:$ZZ$1395, 965, MATCH($B$3, resultados!$A$1:$ZZ$1, 0))</f>
        <v>0</v>
      </c>
    </row>
    <row r="972" spans="1:3">
      <c r="A972">
        <f>INDEX(resultados!$A$2:$ZZ$1395, 966, MATCH($B$1, resultados!$A$1:$ZZ$1, 0))</f>
        <v>0</v>
      </c>
      <c r="B972">
        <f>INDEX(resultados!$A$2:$ZZ$1395, 966, MATCH($B$2, resultados!$A$1:$ZZ$1, 0))</f>
        <v>0</v>
      </c>
      <c r="C972">
        <f>INDEX(resultados!$A$2:$ZZ$1395, 966, MATCH($B$3, resultados!$A$1:$ZZ$1, 0))</f>
        <v>0</v>
      </c>
    </row>
    <row r="973" spans="1:3">
      <c r="A973">
        <f>INDEX(resultados!$A$2:$ZZ$1395, 967, MATCH($B$1, resultados!$A$1:$ZZ$1, 0))</f>
        <v>0</v>
      </c>
      <c r="B973">
        <f>INDEX(resultados!$A$2:$ZZ$1395, 967, MATCH($B$2, resultados!$A$1:$ZZ$1, 0))</f>
        <v>0</v>
      </c>
      <c r="C973">
        <f>INDEX(resultados!$A$2:$ZZ$1395, 967, MATCH($B$3, resultados!$A$1:$ZZ$1, 0))</f>
        <v>0</v>
      </c>
    </row>
    <row r="974" spans="1:3">
      <c r="A974">
        <f>INDEX(resultados!$A$2:$ZZ$1395, 968, MATCH($B$1, resultados!$A$1:$ZZ$1, 0))</f>
        <v>0</v>
      </c>
      <c r="B974">
        <f>INDEX(resultados!$A$2:$ZZ$1395, 968, MATCH($B$2, resultados!$A$1:$ZZ$1, 0))</f>
        <v>0</v>
      </c>
      <c r="C974">
        <f>INDEX(resultados!$A$2:$ZZ$1395, 968, MATCH($B$3, resultados!$A$1:$ZZ$1, 0))</f>
        <v>0</v>
      </c>
    </row>
    <row r="975" spans="1:3">
      <c r="A975">
        <f>INDEX(resultados!$A$2:$ZZ$1395, 969, MATCH($B$1, resultados!$A$1:$ZZ$1, 0))</f>
        <v>0</v>
      </c>
      <c r="B975">
        <f>INDEX(resultados!$A$2:$ZZ$1395, 969, MATCH($B$2, resultados!$A$1:$ZZ$1, 0))</f>
        <v>0</v>
      </c>
      <c r="C975">
        <f>INDEX(resultados!$A$2:$ZZ$1395, 969, MATCH($B$3, resultados!$A$1:$ZZ$1, 0))</f>
        <v>0</v>
      </c>
    </row>
    <row r="976" spans="1:3">
      <c r="A976">
        <f>INDEX(resultados!$A$2:$ZZ$1395, 970, MATCH($B$1, resultados!$A$1:$ZZ$1, 0))</f>
        <v>0</v>
      </c>
      <c r="B976">
        <f>INDEX(resultados!$A$2:$ZZ$1395, 970, MATCH($B$2, resultados!$A$1:$ZZ$1, 0))</f>
        <v>0</v>
      </c>
      <c r="C976">
        <f>INDEX(resultados!$A$2:$ZZ$1395, 970, MATCH($B$3, resultados!$A$1:$ZZ$1, 0))</f>
        <v>0</v>
      </c>
    </row>
    <row r="977" spans="1:3">
      <c r="A977">
        <f>INDEX(resultados!$A$2:$ZZ$1395, 971, MATCH($B$1, resultados!$A$1:$ZZ$1, 0))</f>
        <v>0</v>
      </c>
      <c r="B977">
        <f>INDEX(resultados!$A$2:$ZZ$1395, 971, MATCH($B$2, resultados!$A$1:$ZZ$1, 0))</f>
        <v>0</v>
      </c>
      <c r="C977">
        <f>INDEX(resultados!$A$2:$ZZ$1395, 971, MATCH($B$3, resultados!$A$1:$ZZ$1, 0))</f>
        <v>0</v>
      </c>
    </row>
    <row r="978" spans="1:3">
      <c r="A978">
        <f>INDEX(resultados!$A$2:$ZZ$1395, 972, MATCH($B$1, resultados!$A$1:$ZZ$1, 0))</f>
        <v>0</v>
      </c>
      <c r="B978">
        <f>INDEX(resultados!$A$2:$ZZ$1395, 972, MATCH($B$2, resultados!$A$1:$ZZ$1, 0))</f>
        <v>0</v>
      </c>
      <c r="C978">
        <f>INDEX(resultados!$A$2:$ZZ$1395, 972, MATCH($B$3, resultados!$A$1:$ZZ$1, 0))</f>
        <v>0</v>
      </c>
    </row>
    <row r="979" spans="1:3">
      <c r="A979">
        <f>INDEX(resultados!$A$2:$ZZ$1395, 973, MATCH($B$1, resultados!$A$1:$ZZ$1, 0))</f>
        <v>0</v>
      </c>
      <c r="B979">
        <f>INDEX(resultados!$A$2:$ZZ$1395, 973, MATCH($B$2, resultados!$A$1:$ZZ$1, 0))</f>
        <v>0</v>
      </c>
      <c r="C979">
        <f>INDEX(resultados!$A$2:$ZZ$1395, 973, MATCH($B$3, resultados!$A$1:$ZZ$1, 0))</f>
        <v>0</v>
      </c>
    </row>
    <row r="980" spans="1:3">
      <c r="A980">
        <f>INDEX(resultados!$A$2:$ZZ$1395, 974, MATCH($B$1, resultados!$A$1:$ZZ$1, 0))</f>
        <v>0</v>
      </c>
      <c r="B980">
        <f>INDEX(resultados!$A$2:$ZZ$1395, 974, MATCH($B$2, resultados!$A$1:$ZZ$1, 0))</f>
        <v>0</v>
      </c>
      <c r="C980">
        <f>INDEX(resultados!$A$2:$ZZ$1395, 974, MATCH($B$3, resultados!$A$1:$ZZ$1, 0))</f>
        <v>0</v>
      </c>
    </row>
    <row r="981" spans="1:3">
      <c r="A981">
        <f>INDEX(resultados!$A$2:$ZZ$1395, 975, MATCH($B$1, resultados!$A$1:$ZZ$1, 0))</f>
        <v>0</v>
      </c>
      <c r="B981">
        <f>INDEX(resultados!$A$2:$ZZ$1395, 975, MATCH($B$2, resultados!$A$1:$ZZ$1, 0))</f>
        <v>0</v>
      </c>
      <c r="C981">
        <f>INDEX(resultados!$A$2:$ZZ$1395, 975, MATCH($B$3, resultados!$A$1:$ZZ$1, 0))</f>
        <v>0</v>
      </c>
    </row>
    <row r="982" spans="1:3">
      <c r="A982">
        <f>INDEX(resultados!$A$2:$ZZ$1395, 976, MATCH($B$1, resultados!$A$1:$ZZ$1, 0))</f>
        <v>0</v>
      </c>
      <c r="B982">
        <f>INDEX(resultados!$A$2:$ZZ$1395, 976, MATCH($B$2, resultados!$A$1:$ZZ$1, 0))</f>
        <v>0</v>
      </c>
      <c r="C982">
        <f>INDEX(resultados!$A$2:$ZZ$1395, 976, MATCH($B$3, resultados!$A$1:$ZZ$1, 0))</f>
        <v>0</v>
      </c>
    </row>
    <row r="983" spans="1:3">
      <c r="A983">
        <f>INDEX(resultados!$A$2:$ZZ$1395, 977, MATCH($B$1, resultados!$A$1:$ZZ$1, 0))</f>
        <v>0</v>
      </c>
      <c r="B983">
        <f>INDEX(resultados!$A$2:$ZZ$1395, 977, MATCH($B$2, resultados!$A$1:$ZZ$1, 0))</f>
        <v>0</v>
      </c>
      <c r="C983">
        <f>INDEX(resultados!$A$2:$ZZ$1395, 977, MATCH($B$3, resultados!$A$1:$ZZ$1, 0))</f>
        <v>0</v>
      </c>
    </row>
    <row r="984" spans="1:3">
      <c r="A984">
        <f>INDEX(resultados!$A$2:$ZZ$1395, 978, MATCH($B$1, resultados!$A$1:$ZZ$1, 0))</f>
        <v>0</v>
      </c>
      <c r="B984">
        <f>INDEX(resultados!$A$2:$ZZ$1395, 978, MATCH($B$2, resultados!$A$1:$ZZ$1, 0))</f>
        <v>0</v>
      </c>
      <c r="C984">
        <f>INDEX(resultados!$A$2:$ZZ$1395, 978, MATCH($B$3, resultados!$A$1:$ZZ$1, 0))</f>
        <v>0</v>
      </c>
    </row>
    <row r="985" spans="1:3">
      <c r="A985">
        <f>INDEX(resultados!$A$2:$ZZ$1395, 979, MATCH($B$1, resultados!$A$1:$ZZ$1, 0))</f>
        <v>0</v>
      </c>
      <c r="B985">
        <f>INDEX(resultados!$A$2:$ZZ$1395, 979, MATCH($B$2, resultados!$A$1:$ZZ$1, 0))</f>
        <v>0</v>
      </c>
      <c r="C985">
        <f>INDEX(resultados!$A$2:$ZZ$1395, 979, MATCH($B$3, resultados!$A$1:$ZZ$1, 0))</f>
        <v>0</v>
      </c>
    </row>
    <row r="986" spans="1:3">
      <c r="A986">
        <f>INDEX(resultados!$A$2:$ZZ$1395, 980, MATCH($B$1, resultados!$A$1:$ZZ$1, 0))</f>
        <v>0</v>
      </c>
      <c r="B986">
        <f>INDEX(resultados!$A$2:$ZZ$1395, 980, MATCH($B$2, resultados!$A$1:$ZZ$1, 0))</f>
        <v>0</v>
      </c>
      <c r="C986">
        <f>INDEX(resultados!$A$2:$ZZ$1395, 980, MATCH($B$3, resultados!$A$1:$ZZ$1, 0))</f>
        <v>0</v>
      </c>
    </row>
    <row r="987" spans="1:3">
      <c r="A987">
        <f>INDEX(resultados!$A$2:$ZZ$1395, 981, MATCH($B$1, resultados!$A$1:$ZZ$1, 0))</f>
        <v>0</v>
      </c>
      <c r="B987">
        <f>INDEX(resultados!$A$2:$ZZ$1395, 981, MATCH($B$2, resultados!$A$1:$ZZ$1, 0))</f>
        <v>0</v>
      </c>
      <c r="C987">
        <f>INDEX(resultados!$A$2:$ZZ$1395, 981, MATCH($B$3, resultados!$A$1:$ZZ$1, 0))</f>
        <v>0</v>
      </c>
    </row>
    <row r="988" spans="1:3">
      <c r="A988">
        <f>INDEX(resultados!$A$2:$ZZ$1395, 982, MATCH($B$1, resultados!$A$1:$ZZ$1, 0))</f>
        <v>0</v>
      </c>
      <c r="B988">
        <f>INDEX(resultados!$A$2:$ZZ$1395, 982, MATCH($B$2, resultados!$A$1:$ZZ$1, 0))</f>
        <v>0</v>
      </c>
      <c r="C988">
        <f>INDEX(resultados!$A$2:$ZZ$1395, 982, MATCH($B$3, resultados!$A$1:$ZZ$1, 0))</f>
        <v>0</v>
      </c>
    </row>
    <row r="989" spans="1:3">
      <c r="A989">
        <f>INDEX(resultados!$A$2:$ZZ$1395, 983, MATCH($B$1, resultados!$A$1:$ZZ$1, 0))</f>
        <v>0</v>
      </c>
      <c r="B989">
        <f>INDEX(resultados!$A$2:$ZZ$1395, 983, MATCH($B$2, resultados!$A$1:$ZZ$1, 0))</f>
        <v>0</v>
      </c>
      <c r="C989">
        <f>INDEX(resultados!$A$2:$ZZ$1395, 983, MATCH($B$3, resultados!$A$1:$ZZ$1, 0))</f>
        <v>0</v>
      </c>
    </row>
    <row r="990" spans="1:3">
      <c r="A990">
        <f>INDEX(resultados!$A$2:$ZZ$1395, 984, MATCH($B$1, resultados!$A$1:$ZZ$1, 0))</f>
        <v>0</v>
      </c>
      <c r="B990">
        <f>INDEX(resultados!$A$2:$ZZ$1395, 984, MATCH($B$2, resultados!$A$1:$ZZ$1, 0))</f>
        <v>0</v>
      </c>
      <c r="C990">
        <f>INDEX(resultados!$A$2:$ZZ$1395, 984, MATCH($B$3, resultados!$A$1:$ZZ$1, 0))</f>
        <v>0</v>
      </c>
    </row>
    <row r="991" spans="1:3">
      <c r="A991">
        <f>INDEX(resultados!$A$2:$ZZ$1395, 985, MATCH($B$1, resultados!$A$1:$ZZ$1, 0))</f>
        <v>0</v>
      </c>
      <c r="B991">
        <f>INDEX(resultados!$A$2:$ZZ$1395, 985, MATCH($B$2, resultados!$A$1:$ZZ$1, 0))</f>
        <v>0</v>
      </c>
      <c r="C991">
        <f>INDEX(resultados!$A$2:$ZZ$1395, 985, MATCH($B$3, resultados!$A$1:$ZZ$1, 0))</f>
        <v>0</v>
      </c>
    </row>
    <row r="992" spans="1:3">
      <c r="A992">
        <f>INDEX(resultados!$A$2:$ZZ$1395, 986, MATCH($B$1, resultados!$A$1:$ZZ$1, 0))</f>
        <v>0</v>
      </c>
      <c r="B992">
        <f>INDEX(resultados!$A$2:$ZZ$1395, 986, MATCH($B$2, resultados!$A$1:$ZZ$1, 0))</f>
        <v>0</v>
      </c>
      <c r="C992">
        <f>INDEX(resultados!$A$2:$ZZ$1395, 986, MATCH($B$3, resultados!$A$1:$ZZ$1, 0))</f>
        <v>0</v>
      </c>
    </row>
    <row r="993" spans="1:3">
      <c r="A993">
        <f>INDEX(resultados!$A$2:$ZZ$1395, 987, MATCH($B$1, resultados!$A$1:$ZZ$1, 0))</f>
        <v>0</v>
      </c>
      <c r="B993">
        <f>INDEX(resultados!$A$2:$ZZ$1395, 987, MATCH($B$2, resultados!$A$1:$ZZ$1, 0))</f>
        <v>0</v>
      </c>
      <c r="C993">
        <f>INDEX(resultados!$A$2:$ZZ$1395, 987, MATCH($B$3, resultados!$A$1:$ZZ$1, 0))</f>
        <v>0</v>
      </c>
    </row>
    <row r="994" spans="1:3">
      <c r="A994">
        <f>INDEX(resultados!$A$2:$ZZ$1395, 988, MATCH($B$1, resultados!$A$1:$ZZ$1, 0))</f>
        <v>0</v>
      </c>
      <c r="B994">
        <f>INDEX(resultados!$A$2:$ZZ$1395, 988, MATCH($B$2, resultados!$A$1:$ZZ$1, 0))</f>
        <v>0</v>
      </c>
      <c r="C994">
        <f>INDEX(resultados!$A$2:$ZZ$1395, 988, MATCH($B$3, resultados!$A$1:$ZZ$1, 0))</f>
        <v>0</v>
      </c>
    </row>
    <row r="995" spans="1:3">
      <c r="A995">
        <f>INDEX(resultados!$A$2:$ZZ$1395, 989, MATCH($B$1, resultados!$A$1:$ZZ$1, 0))</f>
        <v>0</v>
      </c>
      <c r="B995">
        <f>INDEX(resultados!$A$2:$ZZ$1395, 989, MATCH($B$2, resultados!$A$1:$ZZ$1, 0))</f>
        <v>0</v>
      </c>
      <c r="C995">
        <f>INDEX(resultados!$A$2:$ZZ$1395, 989, MATCH($B$3, resultados!$A$1:$ZZ$1, 0))</f>
        <v>0</v>
      </c>
    </row>
    <row r="996" spans="1:3">
      <c r="A996">
        <f>INDEX(resultados!$A$2:$ZZ$1395, 990, MATCH($B$1, resultados!$A$1:$ZZ$1, 0))</f>
        <v>0</v>
      </c>
      <c r="B996">
        <f>INDEX(resultados!$A$2:$ZZ$1395, 990, MATCH($B$2, resultados!$A$1:$ZZ$1, 0))</f>
        <v>0</v>
      </c>
      <c r="C996">
        <f>INDEX(resultados!$A$2:$ZZ$1395, 990, MATCH($B$3, resultados!$A$1:$ZZ$1, 0))</f>
        <v>0</v>
      </c>
    </row>
    <row r="997" spans="1:3">
      <c r="A997">
        <f>INDEX(resultados!$A$2:$ZZ$1395, 991, MATCH($B$1, resultados!$A$1:$ZZ$1, 0))</f>
        <v>0</v>
      </c>
      <c r="B997">
        <f>INDEX(resultados!$A$2:$ZZ$1395, 991, MATCH($B$2, resultados!$A$1:$ZZ$1, 0))</f>
        <v>0</v>
      </c>
      <c r="C997">
        <f>INDEX(resultados!$A$2:$ZZ$1395, 991, MATCH($B$3, resultados!$A$1:$ZZ$1, 0))</f>
        <v>0</v>
      </c>
    </row>
    <row r="998" spans="1:3">
      <c r="A998">
        <f>INDEX(resultados!$A$2:$ZZ$1395, 992, MATCH($B$1, resultados!$A$1:$ZZ$1, 0))</f>
        <v>0</v>
      </c>
      <c r="B998">
        <f>INDEX(resultados!$A$2:$ZZ$1395, 992, MATCH($B$2, resultados!$A$1:$ZZ$1, 0))</f>
        <v>0</v>
      </c>
      <c r="C998">
        <f>INDEX(resultados!$A$2:$ZZ$1395, 992, MATCH($B$3, resultados!$A$1:$ZZ$1, 0))</f>
        <v>0</v>
      </c>
    </row>
    <row r="999" spans="1:3">
      <c r="A999">
        <f>INDEX(resultados!$A$2:$ZZ$1395, 993, MATCH($B$1, resultados!$A$1:$ZZ$1, 0))</f>
        <v>0</v>
      </c>
      <c r="B999">
        <f>INDEX(resultados!$A$2:$ZZ$1395, 993, MATCH($B$2, resultados!$A$1:$ZZ$1, 0))</f>
        <v>0</v>
      </c>
      <c r="C999">
        <f>INDEX(resultados!$A$2:$ZZ$1395, 993, MATCH($B$3, resultados!$A$1:$ZZ$1, 0))</f>
        <v>0</v>
      </c>
    </row>
    <row r="1000" spans="1:3">
      <c r="A1000">
        <f>INDEX(resultados!$A$2:$ZZ$1395, 994, MATCH($B$1, resultados!$A$1:$ZZ$1, 0))</f>
        <v>0</v>
      </c>
      <c r="B1000">
        <f>INDEX(resultados!$A$2:$ZZ$1395, 994, MATCH($B$2, resultados!$A$1:$ZZ$1, 0))</f>
        <v>0</v>
      </c>
      <c r="C1000">
        <f>INDEX(resultados!$A$2:$ZZ$1395, 994, MATCH($B$3, resultados!$A$1:$ZZ$1, 0))</f>
        <v>0</v>
      </c>
    </row>
    <row r="1001" spans="1:3">
      <c r="A1001">
        <f>INDEX(resultados!$A$2:$ZZ$1395, 995, MATCH($B$1, resultados!$A$1:$ZZ$1, 0))</f>
        <v>0</v>
      </c>
      <c r="B1001">
        <f>INDEX(resultados!$A$2:$ZZ$1395, 995, MATCH($B$2, resultados!$A$1:$ZZ$1, 0))</f>
        <v>0</v>
      </c>
      <c r="C1001">
        <f>INDEX(resultados!$A$2:$ZZ$1395, 995, MATCH($B$3, resultados!$A$1:$ZZ$1, 0))</f>
        <v>0</v>
      </c>
    </row>
    <row r="1002" spans="1:3">
      <c r="A1002">
        <f>INDEX(resultados!$A$2:$ZZ$1395, 996, MATCH($B$1, resultados!$A$1:$ZZ$1, 0))</f>
        <v>0</v>
      </c>
      <c r="B1002">
        <f>INDEX(resultados!$A$2:$ZZ$1395, 996, MATCH($B$2, resultados!$A$1:$ZZ$1, 0))</f>
        <v>0</v>
      </c>
      <c r="C1002">
        <f>INDEX(resultados!$A$2:$ZZ$1395, 996, MATCH($B$3, resultados!$A$1:$ZZ$1, 0))</f>
        <v>0</v>
      </c>
    </row>
    <row r="1003" spans="1:3">
      <c r="A1003">
        <f>INDEX(resultados!$A$2:$ZZ$1395, 997, MATCH($B$1, resultados!$A$1:$ZZ$1, 0))</f>
        <v>0</v>
      </c>
      <c r="B1003">
        <f>INDEX(resultados!$A$2:$ZZ$1395, 997, MATCH($B$2, resultados!$A$1:$ZZ$1, 0))</f>
        <v>0</v>
      </c>
      <c r="C1003">
        <f>INDEX(resultados!$A$2:$ZZ$1395, 997, MATCH($B$3, resultados!$A$1:$ZZ$1, 0))</f>
        <v>0</v>
      </c>
    </row>
    <row r="1004" spans="1:3">
      <c r="A1004">
        <f>INDEX(resultados!$A$2:$ZZ$1395, 998, MATCH($B$1, resultados!$A$1:$ZZ$1, 0))</f>
        <v>0</v>
      </c>
      <c r="B1004">
        <f>INDEX(resultados!$A$2:$ZZ$1395, 998, MATCH($B$2, resultados!$A$1:$ZZ$1, 0))</f>
        <v>0</v>
      </c>
      <c r="C1004">
        <f>INDEX(resultados!$A$2:$ZZ$1395, 998, MATCH($B$3, resultados!$A$1:$ZZ$1, 0))</f>
        <v>0</v>
      </c>
    </row>
    <row r="1005" spans="1:3">
      <c r="A1005">
        <f>INDEX(resultados!$A$2:$ZZ$1395, 999, MATCH($B$1, resultados!$A$1:$ZZ$1, 0))</f>
        <v>0</v>
      </c>
      <c r="B1005">
        <f>INDEX(resultados!$A$2:$ZZ$1395, 999, MATCH($B$2, resultados!$A$1:$ZZ$1, 0))</f>
        <v>0</v>
      </c>
      <c r="C1005">
        <f>INDEX(resultados!$A$2:$ZZ$1395, 999, MATCH($B$3, resultados!$A$1:$ZZ$1, 0))</f>
        <v>0</v>
      </c>
    </row>
    <row r="1006" spans="1:3">
      <c r="A1006">
        <f>INDEX(resultados!$A$2:$ZZ$1395, 1000, MATCH($B$1, resultados!$A$1:$ZZ$1, 0))</f>
        <v>0</v>
      </c>
      <c r="B1006">
        <f>INDEX(resultados!$A$2:$ZZ$1395, 1000, MATCH($B$2, resultados!$A$1:$ZZ$1, 0))</f>
        <v>0</v>
      </c>
      <c r="C1006">
        <f>INDEX(resultados!$A$2:$ZZ$1395, 1000, MATCH($B$3, resultados!$A$1:$ZZ$1, 0))</f>
        <v>0</v>
      </c>
    </row>
    <row r="1007" spans="1:3">
      <c r="A1007">
        <f>INDEX(resultados!$A$2:$ZZ$1395, 1001, MATCH($B$1, resultados!$A$1:$ZZ$1, 0))</f>
        <v>0</v>
      </c>
      <c r="B1007">
        <f>INDEX(resultados!$A$2:$ZZ$1395, 1001, MATCH($B$2, resultados!$A$1:$ZZ$1, 0))</f>
        <v>0</v>
      </c>
      <c r="C1007">
        <f>INDEX(resultados!$A$2:$ZZ$1395, 1001, MATCH($B$3, resultados!$A$1:$ZZ$1, 0))</f>
        <v>0</v>
      </c>
    </row>
    <row r="1008" spans="1:3">
      <c r="A1008">
        <f>INDEX(resultados!$A$2:$ZZ$1395, 1002, MATCH($B$1, resultados!$A$1:$ZZ$1, 0))</f>
        <v>0</v>
      </c>
      <c r="B1008">
        <f>INDEX(resultados!$A$2:$ZZ$1395, 1002, MATCH($B$2, resultados!$A$1:$ZZ$1, 0))</f>
        <v>0</v>
      </c>
      <c r="C1008">
        <f>INDEX(resultados!$A$2:$ZZ$1395, 1002, MATCH($B$3, resultados!$A$1:$ZZ$1, 0))</f>
        <v>0</v>
      </c>
    </row>
    <row r="1009" spans="1:3">
      <c r="A1009">
        <f>INDEX(resultados!$A$2:$ZZ$1395, 1003, MATCH($B$1, resultados!$A$1:$ZZ$1, 0))</f>
        <v>0</v>
      </c>
      <c r="B1009">
        <f>INDEX(resultados!$A$2:$ZZ$1395, 1003, MATCH($B$2, resultados!$A$1:$ZZ$1, 0))</f>
        <v>0</v>
      </c>
      <c r="C1009">
        <f>INDEX(resultados!$A$2:$ZZ$1395, 1003, MATCH($B$3, resultados!$A$1:$ZZ$1, 0))</f>
        <v>0</v>
      </c>
    </row>
    <row r="1010" spans="1:3">
      <c r="A1010">
        <f>INDEX(resultados!$A$2:$ZZ$1395, 1004, MATCH($B$1, resultados!$A$1:$ZZ$1, 0))</f>
        <v>0</v>
      </c>
      <c r="B1010">
        <f>INDEX(resultados!$A$2:$ZZ$1395, 1004, MATCH($B$2, resultados!$A$1:$ZZ$1, 0))</f>
        <v>0</v>
      </c>
      <c r="C1010">
        <f>INDEX(resultados!$A$2:$ZZ$1395, 1004, MATCH($B$3, resultados!$A$1:$ZZ$1, 0))</f>
        <v>0</v>
      </c>
    </row>
    <row r="1011" spans="1:3">
      <c r="A1011">
        <f>INDEX(resultados!$A$2:$ZZ$1395, 1005, MATCH($B$1, resultados!$A$1:$ZZ$1, 0))</f>
        <v>0</v>
      </c>
      <c r="B1011">
        <f>INDEX(resultados!$A$2:$ZZ$1395, 1005, MATCH($B$2, resultados!$A$1:$ZZ$1, 0))</f>
        <v>0</v>
      </c>
      <c r="C1011">
        <f>INDEX(resultados!$A$2:$ZZ$1395, 1005, MATCH($B$3, resultados!$A$1:$ZZ$1, 0))</f>
        <v>0</v>
      </c>
    </row>
    <row r="1012" spans="1:3">
      <c r="A1012">
        <f>INDEX(resultados!$A$2:$ZZ$1395, 1006, MATCH($B$1, resultados!$A$1:$ZZ$1, 0))</f>
        <v>0</v>
      </c>
      <c r="B1012">
        <f>INDEX(resultados!$A$2:$ZZ$1395, 1006, MATCH($B$2, resultados!$A$1:$ZZ$1, 0))</f>
        <v>0</v>
      </c>
      <c r="C1012">
        <f>INDEX(resultados!$A$2:$ZZ$1395, 1006, MATCH($B$3, resultados!$A$1:$ZZ$1, 0))</f>
        <v>0</v>
      </c>
    </row>
    <row r="1013" spans="1:3">
      <c r="A1013">
        <f>INDEX(resultados!$A$2:$ZZ$1395, 1007, MATCH($B$1, resultados!$A$1:$ZZ$1, 0))</f>
        <v>0</v>
      </c>
      <c r="B1013">
        <f>INDEX(resultados!$A$2:$ZZ$1395, 1007, MATCH($B$2, resultados!$A$1:$ZZ$1, 0))</f>
        <v>0</v>
      </c>
      <c r="C1013">
        <f>INDEX(resultados!$A$2:$ZZ$1395, 1007, MATCH($B$3, resultados!$A$1:$ZZ$1, 0))</f>
        <v>0</v>
      </c>
    </row>
    <row r="1014" spans="1:3">
      <c r="A1014">
        <f>INDEX(resultados!$A$2:$ZZ$1395, 1008, MATCH($B$1, resultados!$A$1:$ZZ$1, 0))</f>
        <v>0</v>
      </c>
      <c r="B1014">
        <f>INDEX(resultados!$A$2:$ZZ$1395, 1008, MATCH($B$2, resultados!$A$1:$ZZ$1, 0))</f>
        <v>0</v>
      </c>
      <c r="C1014">
        <f>INDEX(resultados!$A$2:$ZZ$1395, 1008, MATCH($B$3, resultados!$A$1:$ZZ$1, 0))</f>
        <v>0</v>
      </c>
    </row>
    <row r="1015" spans="1:3">
      <c r="A1015">
        <f>INDEX(resultados!$A$2:$ZZ$1395, 1009, MATCH($B$1, resultados!$A$1:$ZZ$1, 0))</f>
        <v>0</v>
      </c>
      <c r="B1015">
        <f>INDEX(resultados!$A$2:$ZZ$1395, 1009, MATCH($B$2, resultados!$A$1:$ZZ$1, 0))</f>
        <v>0</v>
      </c>
      <c r="C1015">
        <f>INDEX(resultados!$A$2:$ZZ$1395, 1009, MATCH($B$3, resultados!$A$1:$ZZ$1, 0))</f>
        <v>0</v>
      </c>
    </row>
    <row r="1016" spans="1:3">
      <c r="A1016">
        <f>INDEX(resultados!$A$2:$ZZ$1395, 1010, MATCH($B$1, resultados!$A$1:$ZZ$1, 0))</f>
        <v>0</v>
      </c>
      <c r="B1016">
        <f>INDEX(resultados!$A$2:$ZZ$1395, 1010, MATCH($B$2, resultados!$A$1:$ZZ$1, 0))</f>
        <v>0</v>
      </c>
      <c r="C1016">
        <f>INDEX(resultados!$A$2:$ZZ$1395, 1010, MATCH($B$3, resultados!$A$1:$ZZ$1, 0))</f>
        <v>0</v>
      </c>
    </row>
    <row r="1017" spans="1:3">
      <c r="A1017">
        <f>INDEX(resultados!$A$2:$ZZ$1395, 1011, MATCH($B$1, resultados!$A$1:$ZZ$1, 0))</f>
        <v>0</v>
      </c>
      <c r="B1017">
        <f>INDEX(resultados!$A$2:$ZZ$1395, 1011, MATCH($B$2, resultados!$A$1:$ZZ$1, 0))</f>
        <v>0</v>
      </c>
      <c r="C1017">
        <f>INDEX(resultados!$A$2:$ZZ$1395, 1011, MATCH($B$3, resultados!$A$1:$ZZ$1, 0))</f>
        <v>0</v>
      </c>
    </row>
    <row r="1018" spans="1:3">
      <c r="A1018">
        <f>INDEX(resultados!$A$2:$ZZ$1395, 1012, MATCH($B$1, resultados!$A$1:$ZZ$1, 0))</f>
        <v>0</v>
      </c>
      <c r="B1018">
        <f>INDEX(resultados!$A$2:$ZZ$1395, 1012, MATCH($B$2, resultados!$A$1:$ZZ$1, 0))</f>
        <v>0</v>
      </c>
      <c r="C1018">
        <f>INDEX(resultados!$A$2:$ZZ$1395, 1012, MATCH($B$3, resultados!$A$1:$ZZ$1, 0))</f>
        <v>0</v>
      </c>
    </row>
    <row r="1019" spans="1:3">
      <c r="A1019">
        <f>INDEX(resultados!$A$2:$ZZ$1395, 1013, MATCH($B$1, resultados!$A$1:$ZZ$1, 0))</f>
        <v>0</v>
      </c>
      <c r="B1019">
        <f>INDEX(resultados!$A$2:$ZZ$1395, 1013, MATCH($B$2, resultados!$A$1:$ZZ$1, 0))</f>
        <v>0</v>
      </c>
      <c r="C1019">
        <f>INDEX(resultados!$A$2:$ZZ$1395, 1013, MATCH($B$3, resultados!$A$1:$ZZ$1, 0))</f>
        <v>0</v>
      </c>
    </row>
    <row r="1020" spans="1:3">
      <c r="A1020">
        <f>INDEX(resultados!$A$2:$ZZ$1395, 1014, MATCH($B$1, resultados!$A$1:$ZZ$1, 0))</f>
        <v>0</v>
      </c>
      <c r="B1020">
        <f>INDEX(resultados!$A$2:$ZZ$1395, 1014, MATCH($B$2, resultados!$A$1:$ZZ$1, 0))</f>
        <v>0</v>
      </c>
      <c r="C1020">
        <f>INDEX(resultados!$A$2:$ZZ$1395, 1014, MATCH($B$3, resultados!$A$1:$ZZ$1, 0))</f>
        <v>0</v>
      </c>
    </row>
    <row r="1021" spans="1:3">
      <c r="A1021">
        <f>INDEX(resultados!$A$2:$ZZ$1395, 1015, MATCH($B$1, resultados!$A$1:$ZZ$1, 0))</f>
        <v>0</v>
      </c>
      <c r="B1021">
        <f>INDEX(resultados!$A$2:$ZZ$1395, 1015, MATCH($B$2, resultados!$A$1:$ZZ$1, 0))</f>
        <v>0</v>
      </c>
      <c r="C1021">
        <f>INDEX(resultados!$A$2:$ZZ$1395, 1015, MATCH($B$3, resultados!$A$1:$ZZ$1, 0))</f>
        <v>0</v>
      </c>
    </row>
    <row r="1022" spans="1:3">
      <c r="A1022">
        <f>INDEX(resultados!$A$2:$ZZ$1395, 1016, MATCH($B$1, resultados!$A$1:$ZZ$1, 0))</f>
        <v>0</v>
      </c>
      <c r="B1022">
        <f>INDEX(resultados!$A$2:$ZZ$1395, 1016, MATCH($B$2, resultados!$A$1:$ZZ$1, 0))</f>
        <v>0</v>
      </c>
      <c r="C1022">
        <f>INDEX(resultados!$A$2:$ZZ$1395, 1016, MATCH($B$3, resultados!$A$1:$ZZ$1, 0))</f>
        <v>0</v>
      </c>
    </row>
    <row r="1023" spans="1:3">
      <c r="A1023">
        <f>INDEX(resultados!$A$2:$ZZ$1395, 1017, MATCH($B$1, resultados!$A$1:$ZZ$1, 0))</f>
        <v>0</v>
      </c>
      <c r="B1023">
        <f>INDEX(resultados!$A$2:$ZZ$1395, 1017, MATCH($B$2, resultados!$A$1:$ZZ$1, 0))</f>
        <v>0</v>
      </c>
      <c r="C1023">
        <f>INDEX(resultados!$A$2:$ZZ$1395, 1017, MATCH($B$3, resultados!$A$1:$ZZ$1, 0))</f>
        <v>0</v>
      </c>
    </row>
    <row r="1024" spans="1:3">
      <c r="A1024">
        <f>INDEX(resultados!$A$2:$ZZ$1395, 1018, MATCH($B$1, resultados!$A$1:$ZZ$1, 0))</f>
        <v>0</v>
      </c>
      <c r="B1024">
        <f>INDEX(resultados!$A$2:$ZZ$1395, 1018, MATCH($B$2, resultados!$A$1:$ZZ$1, 0))</f>
        <v>0</v>
      </c>
      <c r="C1024">
        <f>INDEX(resultados!$A$2:$ZZ$1395, 1018, MATCH($B$3, resultados!$A$1:$ZZ$1, 0))</f>
        <v>0</v>
      </c>
    </row>
    <row r="1025" spans="1:3">
      <c r="A1025">
        <f>INDEX(resultados!$A$2:$ZZ$1395, 1019, MATCH($B$1, resultados!$A$1:$ZZ$1, 0))</f>
        <v>0</v>
      </c>
      <c r="B1025">
        <f>INDEX(resultados!$A$2:$ZZ$1395, 1019, MATCH($B$2, resultados!$A$1:$ZZ$1, 0))</f>
        <v>0</v>
      </c>
      <c r="C1025">
        <f>INDEX(resultados!$A$2:$ZZ$1395, 1019, MATCH($B$3, resultados!$A$1:$ZZ$1, 0))</f>
        <v>0</v>
      </c>
    </row>
    <row r="1026" spans="1:3">
      <c r="A1026">
        <f>INDEX(resultados!$A$2:$ZZ$1395, 1020, MATCH($B$1, resultados!$A$1:$ZZ$1, 0))</f>
        <v>0</v>
      </c>
      <c r="B1026">
        <f>INDEX(resultados!$A$2:$ZZ$1395, 1020, MATCH($B$2, resultados!$A$1:$ZZ$1, 0))</f>
        <v>0</v>
      </c>
      <c r="C1026">
        <f>INDEX(resultados!$A$2:$ZZ$1395, 1020, MATCH($B$3, resultados!$A$1:$ZZ$1, 0))</f>
        <v>0</v>
      </c>
    </row>
    <row r="1027" spans="1:3">
      <c r="A1027">
        <f>INDEX(resultados!$A$2:$ZZ$1395, 1021, MATCH($B$1, resultados!$A$1:$ZZ$1, 0))</f>
        <v>0</v>
      </c>
      <c r="B1027">
        <f>INDEX(resultados!$A$2:$ZZ$1395, 1021, MATCH($B$2, resultados!$A$1:$ZZ$1, 0))</f>
        <v>0</v>
      </c>
      <c r="C1027">
        <f>INDEX(resultados!$A$2:$ZZ$1395, 1021, MATCH($B$3, resultados!$A$1:$ZZ$1, 0))</f>
        <v>0</v>
      </c>
    </row>
    <row r="1028" spans="1:3">
      <c r="A1028">
        <f>INDEX(resultados!$A$2:$ZZ$1395, 1022, MATCH($B$1, resultados!$A$1:$ZZ$1, 0))</f>
        <v>0</v>
      </c>
      <c r="B1028">
        <f>INDEX(resultados!$A$2:$ZZ$1395, 1022, MATCH($B$2, resultados!$A$1:$ZZ$1, 0))</f>
        <v>0</v>
      </c>
      <c r="C1028">
        <f>INDEX(resultados!$A$2:$ZZ$1395, 1022, MATCH($B$3, resultados!$A$1:$ZZ$1, 0))</f>
        <v>0</v>
      </c>
    </row>
    <row r="1029" spans="1:3">
      <c r="A1029">
        <f>INDEX(resultados!$A$2:$ZZ$1395, 1023, MATCH($B$1, resultados!$A$1:$ZZ$1, 0))</f>
        <v>0</v>
      </c>
      <c r="B1029">
        <f>INDEX(resultados!$A$2:$ZZ$1395, 1023, MATCH($B$2, resultados!$A$1:$ZZ$1, 0))</f>
        <v>0</v>
      </c>
      <c r="C1029">
        <f>INDEX(resultados!$A$2:$ZZ$1395, 1023, MATCH($B$3, resultados!$A$1:$ZZ$1, 0))</f>
        <v>0</v>
      </c>
    </row>
    <row r="1030" spans="1:3">
      <c r="A1030">
        <f>INDEX(resultados!$A$2:$ZZ$1395, 1024, MATCH($B$1, resultados!$A$1:$ZZ$1, 0))</f>
        <v>0</v>
      </c>
      <c r="B1030">
        <f>INDEX(resultados!$A$2:$ZZ$1395, 1024, MATCH($B$2, resultados!$A$1:$ZZ$1, 0))</f>
        <v>0</v>
      </c>
      <c r="C1030">
        <f>INDEX(resultados!$A$2:$ZZ$1395, 1024, MATCH($B$3, resultados!$A$1:$ZZ$1, 0))</f>
        <v>0</v>
      </c>
    </row>
    <row r="1031" spans="1:3">
      <c r="A1031">
        <f>INDEX(resultados!$A$2:$ZZ$1395, 1025, MATCH($B$1, resultados!$A$1:$ZZ$1, 0))</f>
        <v>0</v>
      </c>
      <c r="B1031">
        <f>INDEX(resultados!$A$2:$ZZ$1395, 1025, MATCH($B$2, resultados!$A$1:$ZZ$1, 0))</f>
        <v>0</v>
      </c>
      <c r="C1031">
        <f>INDEX(resultados!$A$2:$ZZ$1395, 1025, MATCH($B$3, resultados!$A$1:$ZZ$1, 0))</f>
        <v>0</v>
      </c>
    </row>
    <row r="1032" spans="1:3">
      <c r="A1032">
        <f>INDEX(resultados!$A$2:$ZZ$1395, 1026, MATCH($B$1, resultados!$A$1:$ZZ$1, 0))</f>
        <v>0</v>
      </c>
      <c r="B1032">
        <f>INDEX(resultados!$A$2:$ZZ$1395, 1026, MATCH($B$2, resultados!$A$1:$ZZ$1, 0))</f>
        <v>0</v>
      </c>
      <c r="C1032">
        <f>INDEX(resultados!$A$2:$ZZ$1395, 1026, MATCH($B$3, resultados!$A$1:$ZZ$1, 0))</f>
        <v>0</v>
      </c>
    </row>
    <row r="1033" spans="1:3">
      <c r="A1033">
        <f>INDEX(resultados!$A$2:$ZZ$1395, 1027, MATCH($B$1, resultados!$A$1:$ZZ$1, 0))</f>
        <v>0</v>
      </c>
      <c r="B1033">
        <f>INDEX(resultados!$A$2:$ZZ$1395, 1027, MATCH($B$2, resultados!$A$1:$ZZ$1, 0))</f>
        <v>0</v>
      </c>
      <c r="C1033">
        <f>INDEX(resultados!$A$2:$ZZ$1395, 1027, MATCH($B$3, resultados!$A$1:$ZZ$1, 0))</f>
        <v>0</v>
      </c>
    </row>
    <row r="1034" spans="1:3">
      <c r="A1034">
        <f>INDEX(resultados!$A$2:$ZZ$1395, 1028, MATCH($B$1, resultados!$A$1:$ZZ$1, 0))</f>
        <v>0</v>
      </c>
      <c r="B1034">
        <f>INDEX(resultados!$A$2:$ZZ$1395, 1028, MATCH($B$2, resultados!$A$1:$ZZ$1, 0))</f>
        <v>0</v>
      </c>
      <c r="C1034">
        <f>INDEX(resultados!$A$2:$ZZ$1395, 1028, MATCH($B$3, resultados!$A$1:$ZZ$1, 0))</f>
        <v>0</v>
      </c>
    </row>
    <row r="1035" spans="1:3">
      <c r="A1035">
        <f>INDEX(resultados!$A$2:$ZZ$1395, 1029, MATCH($B$1, resultados!$A$1:$ZZ$1, 0))</f>
        <v>0</v>
      </c>
      <c r="B1035">
        <f>INDEX(resultados!$A$2:$ZZ$1395, 1029, MATCH($B$2, resultados!$A$1:$ZZ$1, 0))</f>
        <v>0</v>
      </c>
      <c r="C1035">
        <f>INDEX(resultados!$A$2:$ZZ$1395, 1029, MATCH($B$3, resultados!$A$1:$ZZ$1, 0))</f>
        <v>0</v>
      </c>
    </row>
    <row r="1036" spans="1:3">
      <c r="A1036">
        <f>INDEX(resultados!$A$2:$ZZ$1395, 1030, MATCH($B$1, resultados!$A$1:$ZZ$1, 0))</f>
        <v>0</v>
      </c>
      <c r="B1036">
        <f>INDEX(resultados!$A$2:$ZZ$1395, 1030, MATCH($B$2, resultados!$A$1:$ZZ$1, 0))</f>
        <v>0</v>
      </c>
      <c r="C1036">
        <f>INDEX(resultados!$A$2:$ZZ$1395, 1030, MATCH($B$3, resultados!$A$1:$ZZ$1, 0))</f>
        <v>0</v>
      </c>
    </row>
    <row r="1037" spans="1:3">
      <c r="A1037">
        <f>INDEX(resultados!$A$2:$ZZ$1395, 1031, MATCH($B$1, resultados!$A$1:$ZZ$1, 0))</f>
        <v>0</v>
      </c>
      <c r="B1037">
        <f>INDEX(resultados!$A$2:$ZZ$1395, 1031, MATCH($B$2, resultados!$A$1:$ZZ$1, 0))</f>
        <v>0</v>
      </c>
      <c r="C1037">
        <f>INDEX(resultados!$A$2:$ZZ$1395, 1031, MATCH($B$3, resultados!$A$1:$ZZ$1, 0))</f>
        <v>0</v>
      </c>
    </row>
    <row r="1038" spans="1:3">
      <c r="A1038">
        <f>INDEX(resultados!$A$2:$ZZ$1395, 1032, MATCH($B$1, resultados!$A$1:$ZZ$1, 0))</f>
        <v>0</v>
      </c>
      <c r="B1038">
        <f>INDEX(resultados!$A$2:$ZZ$1395, 1032, MATCH($B$2, resultados!$A$1:$ZZ$1, 0))</f>
        <v>0</v>
      </c>
      <c r="C1038">
        <f>INDEX(resultados!$A$2:$ZZ$1395, 1032, MATCH($B$3, resultados!$A$1:$ZZ$1, 0))</f>
        <v>0</v>
      </c>
    </row>
    <row r="1039" spans="1:3">
      <c r="A1039">
        <f>INDEX(resultados!$A$2:$ZZ$1395, 1033, MATCH($B$1, resultados!$A$1:$ZZ$1, 0))</f>
        <v>0</v>
      </c>
      <c r="B1039">
        <f>INDEX(resultados!$A$2:$ZZ$1395, 1033, MATCH($B$2, resultados!$A$1:$ZZ$1, 0))</f>
        <v>0</v>
      </c>
      <c r="C1039">
        <f>INDEX(resultados!$A$2:$ZZ$1395, 1033, MATCH($B$3, resultados!$A$1:$ZZ$1, 0))</f>
        <v>0</v>
      </c>
    </row>
    <row r="1040" spans="1:3">
      <c r="A1040">
        <f>INDEX(resultados!$A$2:$ZZ$1395, 1034, MATCH($B$1, resultados!$A$1:$ZZ$1, 0))</f>
        <v>0</v>
      </c>
      <c r="B1040">
        <f>INDEX(resultados!$A$2:$ZZ$1395, 1034, MATCH($B$2, resultados!$A$1:$ZZ$1, 0))</f>
        <v>0</v>
      </c>
      <c r="C1040">
        <f>INDEX(resultados!$A$2:$ZZ$1395, 1034, MATCH($B$3, resultados!$A$1:$ZZ$1, 0))</f>
        <v>0</v>
      </c>
    </row>
    <row r="1041" spans="1:3">
      <c r="A1041">
        <f>INDEX(resultados!$A$2:$ZZ$1395, 1035, MATCH($B$1, resultados!$A$1:$ZZ$1, 0))</f>
        <v>0</v>
      </c>
      <c r="B1041">
        <f>INDEX(resultados!$A$2:$ZZ$1395, 1035, MATCH($B$2, resultados!$A$1:$ZZ$1, 0))</f>
        <v>0</v>
      </c>
      <c r="C1041">
        <f>INDEX(resultados!$A$2:$ZZ$1395, 1035, MATCH($B$3, resultados!$A$1:$ZZ$1, 0))</f>
        <v>0</v>
      </c>
    </row>
    <row r="1042" spans="1:3">
      <c r="A1042">
        <f>INDEX(resultados!$A$2:$ZZ$1395, 1036, MATCH($B$1, resultados!$A$1:$ZZ$1, 0))</f>
        <v>0</v>
      </c>
      <c r="B1042">
        <f>INDEX(resultados!$A$2:$ZZ$1395, 1036, MATCH($B$2, resultados!$A$1:$ZZ$1, 0))</f>
        <v>0</v>
      </c>
      <c r="C1042">
        <f>INDEX(resultados!$A$2:$ZZ$1395, 1036, MATCH($B$3, resultados!$A$1:$ZZ$1, 0))</f>
        <v>0</v>
      </c>
    </row>
    <row r="1043" spans="1:3">
      <c r="A1043">
        <f>INDEX(resultados!$A$2:$ZZ$1395, 1037, MATCH($B$1, resultados!$A$1:$ZZ$1, 0))</f>
        <v>0</v>
      </c>
      <c r="B1043">
        <f>INDEX(resultados!$A$2:$ZZ$1395, 1037, MATCH($B$2, resultados!$A$1:$ZZ$1, 0))</f>
        <v>0</v>
      </c>
      <c r="C1043">
        <f>INDEX(resultados!$A$2:$ZZ$1395, 1037, MATCH($B$3, resultados!$A$1:$ZZ$1, 0))</f>
        <v>0</v>
      </c>
    </row>
    <row r="1044" spans="1:3">
      <c r="A1044">
        <f>INDEX(resultados!$A$2:$ZZ$1395, 1038, MATCH($B$1, resultados!$A$1:$ZZ$1, 0))</f>
        <v>0</v>
      </c>
      <c r="B1044">
        <f>INDEX(resultados!$A$2:$ZZ$1395, 1038, MATCH($B$2, resultados!$A$1:$ZZ$1, 0))</f>
        <v>0</v>
      </c>
      <c r="C1044">
        <f>INDEX(resultados!$A$2:$ZZ$1395, 1038, MATCH($B$3, resultados!$A$1:$ZZ$1, 0))</f>
        <v>0</v>
      </c>
    </row>
    <row r="1045" spans="1:3">
      <c r="A1045">
        <f>INDEX(resultados!$A$2:$ZZ$1395, 1039, MATCH($B$1, resultados!$A$1:$ZZ$1, 0))</f>
        <v>0</v>
      </c>
      <c r="B1045">
        <f>INDEX(resultados!$A$2:$ZZ$1395, 1039, MATCH($B$2, resultados!$A$1:$ZZ$1, 0))</f>
        <v>0</v>
      </c>
      <c r="C1045">
        <f>INDEX(resultados!$A$2:$ZZ$1395, 1039, MATCH($B$3, resultados!$A$1:$ZZ$1, 0))</f>
        <v>0</v>
      </c>
    </row>
    <row r="1046" spans="1:3">
      <c r="A1046">
        <f>INDEX(resultados!$A$2:$ZZ$1395, 1040, MATCH($B$1, resultados!$A$1:$ZZ$1, 0))</f>
        <v>0</v>
      </c>
      <c r="B1046">
        <f>INDEX(resultados!$A$2:$ZZ$1395, 1040, MATCH($B$2, resultados!$A$1:$ZZ$1, 0))</f>
        <v>0</v>
      </c>
      <c r="C1046">
        <f>INDEX(resultados!$A$2:$ZZ$1395, 1040, MATCH($B$3, resultados!$A$1:$ZZ$1, 0))</f>
        <v>0</v>
      </c>
    </row>
    <row r="1047" spans="1:3">
      <c r="A1047">
        <f>INDEX(resultados!$A$2:$ZZ$1395, 1041, MATCH($B$1, resultados!$A$1:$ZZ$1, 0))</f>
        <v>0</v>
      </c>
      <c r="B1047">
        <f>INDEX(resultados!$A$2:$ZZ$1395, 1041, MATCH($B$2, resultados!$A$1:$ZZ$1, 0))</f>
        <v>0</v>
      </c>
      <c r="C1047">
        <f>INDEX(resultados!$A$2:$ZZ$1395, 1041, MATCH($B$3, resultados!$A$1:$ZZ$1, 0))</f>
        <v>0</v>
      </c>
    </row>
    <row r="1048" spans="1:3">
      <c r="A1048">
        <f>INDEX(resultados!$A$2:$ZZ$1395, 1042, MATCH($B$1, resultados!$A$1:$ZZ$1, 0))</f>
        <v>0</v>
      </c>
      <c r="B1048">
        <f>INDEX(resultados!$A$2:$ZZ$1395, 1042, MATCH($B$2, resultados!$A$1:$ZZ$1, 0))</f>
        <v>0</v>
      </c>
      <c r="C1048">
        <f>INDEX(resultados!$A$2:$ZZ$1395, 1042, MATCH($B$3, resultados!$A$1:$ZZ$1, 0))</f>
        <v>0</v>
      </c>
    </row>
    <row r="1049" spans="1:3">
      <c r="A1049">
        <f>INDEX(resultados!$A$2:$ZZ$1395, 1043, MATCH($B$1, resultados!$A$1:$ZZ$1, 0))</f>
        <v>0</v>
      </c>
      <c r="B1049">
        <f>INDEX(resultados!$A$2:$ZZ$1395, 1043, MATCH($B$2, resultados!$A$1:$ZZ$1, 0))</f>
        <v>0</v>
      </c>
      <c r="C1049">
        <f>INDEX(resultados!$A$2:$ZZ$1395, 1043, MATCH($B$3, resultados!$A$1:$ZZ$1, 0))</f>
        <v>0</v>
      </c>
    </row>
    <row r="1050" spans="1:3">
      <c r="A1050">
        <f>INDEX(resultados!$A$2:$ZZ$1395, 1044, MATCH($B$1, resultados!$A$1:$ZZ$1, 0))</f>
        <v>0</v>
      </c>
      <c r="B1050">
        <f>INDEX(resultados!$A$2:$ZZ$1395, 1044, MATCH($B$2, resultados!$A$1:$ZZ$1, 0))</f>
        <v>0</v>
      </c>
      <c r="C1050">
        <f>INDEX(resultados!$A$2:$ZZ$1395, 1044, MATCH($B$3, resultados!$A$1:$ZZ$1, 0))</f>
        <v>0</v>
      </c>
    </row>
    <row r="1051" spans="1:3">
      <c r="A1051">
        <f>INDEX(resultados!$A$2:$ZZ$1395, 1045, MATCH($B$1, resultados!$A$1:$ZZ$1, 0))</f>
        <v>0</v>
      </c>
      <c r="B1051">
        <f>INDEX(resultados!$A$2:$ZZ$1395, 1045, MATCH($B$2, resultados!$A$1:$ZZ$1, 0))</f>
        <v>0</v>
      </c>
      <c r="C1051">
        <f>INDEX(resultados!$A$2:$ZZ$1395, 1045, MATCH($B$3, resultados!$A$1:$ZZ$1, 0))</f>
        <v>0</v>
      </c>
    </row>
    <row r="1052" spans="1:3">
      <c r="A1052">
        <f>INDEX(resultados!$A$2:$ZZ$1395, 1046, MATCH($B$1, resultados!$A$1:$ZZ$1, 0))</f>
        <v>0</v>
      </c>
      <c r="B1052">
        <f>INDEX(resultados!$A$2:$ZZ$1395, 1046, MATCH($B$2, resultados!$A$1:$ZZ$1, 0))</f>
        <v>0</v>
      </c>
      <c r="C1052">
        <f>INDEX(resultados!$A$2:$ZZ$1395, 1046, MATCH($B$3, resultados!$A$1:$ZZ$1, 0))</f>
        <v>0</v>
      </c>
    </row>
    <row r="1053" spans="1:3">
      <c r="A1053">
        <f>INDEX(resultados!$A$2:$ZZ$1395, 1047, MATCH($B$1, resultados!$A$1:$ZZ$1, 0))</f>
        <v>0</v>
      </c>
      <c r="B1053">
        <f>INDEX(resultados!$A$2:$ZZ$1395, 1047, MATCH($B$2, resultados!$A$1:$ZZ$1, 0))</f>
        <v>0</v>
      </c>
      <c r="C1053">
        <f>INDEX(resultados!$A$2:$ZZ$1395, 1047, MATCH($B$3, resultados!$A$1:$ZZ$1, 0))</f>
        <v>0</v>
      </c>
    </row>
    <row r="1054" spans="1:3">
      <c r="A1054">
        <f>INDEX(resultados!$A$2:$ZZ$1395, 1048, MATCH($B$1, resultados!$A$1:$ZZ$1, 0))</f>
        <v>0</v>
      </c>
      <c r="B1054">
        <f>INDEX(resultados!$A$2:$ZZ$1395, 1048, MATCH($B$2, resultados!$A$1:$ZZ$1, 0))</f>
        <v>0</v>
      </c>
      <c r="C1054">
        <f>INDEX(resultados!$A$2:$ZZ$1395, 1048, MATCH($B$3, resultados!$A$1:$ZZ$1, 0))</f>
        <v>0</v>
      </c>
    </row>
    <row r="1055" spans="1:3">
      <c r="A1055">
        <f>INDEX(resultados!$A$2:$ZZ$1395, 1049, MATCH($B$1, resultados!$A$1:$ZZ$1, 0))</f>
        <v>0</v>
      </c>
      <c r="B1055">
        <f>INDEX(resultados!$A$2:$ZZ$1395, 1049, MATCH($B$2, resultados!$A$1:$ZZ$1, 0))</f>
        <v>0</v>
      </c>
      <c r="C1055">
        <f>INDEX(resultados!$A$2:$ZZ$1395, 1049, MATCH($B$3, resultados!$A$1:$ZZ$1, 0))</f>
        <v>0</v>
      </c>
    </row>
    <row r="1056" spans="1:3">
      <c r="A1056">
        <f>INDEX(resultados!$A$2:$ZZ$1395, 1050, MATCH($B$1, resultados!$A$1:$ZZ$1, 0))</f>
        <v>0</v>
      </c>
      <c r="B1056">
        <f>INDEX(resultados!$A$2:$ZZ$1395, 1050, MATCH($B$2, resultados!$A$1:$ZZ$1, 0))</f>
        <v>0</v>
      </c>
      <c r="C1056">
        <f>INDEX(resultados!$A$2:$ZZ$1395, 1050, MATCH($B$3, resultados!$A$1:$ZZ$1, 0))</f>
        <v>0</v>
      </c>
    </row>
    <row r="1057" spans="1:3">
      <c r="A1057">
        <f>INDEX(resultados!$A$2:$ZZ$1395, 1051, MATCH($B$1, resultados!$A$1:$ZZ$1, 0))</f>
        <v>0</v>
      </c>
      <c r="B1057">
        <f>INDEX(resultados!$A$2:$ZZ$1395, 1051, MATCH($B$2, resultados!$A$1:$ZZ$1, 0))</f>
        <v>0</v>
      </c>
      <c r="C1057">
        <f>INDEX(resultados!$A$2:$ZZ$1395, 1051, MATCH($B$3, resultados!$A$1:$ZZ$1, 0))</f>
        <v>0</v>
      </c>
    </row>
    <row r="1058" spans="1:3">
      <c r="A1058">
        <f>INDEX(resultados!$A$2:$ZZ$1395, 1052, MATCH($B$1, resultados!$A$1:$ZZ$1, 0))</f>
        <v>0</v>
      </c>
      <c r="B1058">
        <f>INDEX(resultados!$A$2:$ZZ$1395, 1052, MATCH($B$2, resultados!$A$1:$ZZ$1, 0))</f>
        <v>0</v>
      </c>
      <c r="C1058">
        <f>INDEX(resultados!$A$2:$ZZ$1395, 1052, MATCH($B$3, resultados!$A$1:$ZZ$1, 0))</f>
        <v>0</v>
      </c>
    </row>
    <row r="1059" spans="1:3">
      <c r="A1059">
        <f>INDEX(resultados!$A$2:$ZZ$1395, 1053, MATCH($B$1, resultados!$A$1:$ZZ$1, 0))</f>
        <v>0</v>
      </c>
      <c r="B1059">
        <f>INDEX(resultados!$A$2:$ZZ$1395, 1053, MATCH($B$2, resultados!$A$1:$ZZ$1, 0))</f>
        <v>0</v>
      </c>
      <c r="C1059">
        <f>INDEX(resultados!$A$2:$ZZ$1395, 1053, MATCH($B$3, resultados!$A$1:$ZZ$1, 0))</f>
        <v>0</v>
      </c>
    </row>
    <row r="1060" spans="1:3">
      <c r="A1060">
        <f>INDEX(resultados!$A$2:$ZZ$1395, 1054, MATCH($B$1, resultados!$A$1:$ZZ$1, 0))</f>
        <v>0</v>
      </c>
      <c r="B1060">
        <f>INDEX(resultados!$A$2:$ZZ$1395, 1054, MATCH($B$2, resultados!$A$1:$ZZ$1, 0))</f>
        <v>0</v>
      </c>
      <c r="C1060">
        <f>INDEX(resultados!$A$2:$ZZ$1395, 1054, MATCH($B$3, resultados!$A$1:$ZZ$1, 0))</f>
        <v>0</v>
      </c>
    </row>
    <row r="1061" spans="1:3">
      <c r="A1061">
        <f>INDEX(resultados!$A$2:$ZZ$1395, 1055, MATCH($B$1, resultados!$A$1:$ZZ$1, 0))</f>
        <v>0</v>
      </c>
      <c r="B1061">
        <f>INDEX(resultados!$A$2:$ZZ$1395, 1055, MATCH($B$2, resultados!$A$1:$ZZ$1, 0))</f>
        <v>0</v>
      </c>
      <c r="C1061">
        <f>INDEX(resultados!$A$2:$ZZ$1395, 1055, MATCH($B$3, resultados!$A$1:$ZZ$1, 0))</f>
        <v>0</v>
      </c>
    </row>
    <row r="1062" spans="1:3">
      <c r="A1062">
        <f>INDEX(resultados!$A$2:$ZZ$1395, 1056, MATCH($B$1, resultados!$A$1:$ZZ$1, 0))</f>
        <v>0</v>
      </c>
      <c r="B1062">
        <f>INDEX(resultados!$A$2:$ZZ$1395, 1056, MATCH($B$2, resultados!$A$1:$ZZ$1, 0))</f>
        <v>0</v>
      </c>
      <c r="C1062">
        <f>INDEX(resultados!$A$2:$ZZ$1395, 1056, MATCH($B$3, resultados!$A$1:$ZZ$1, 0))</f>
        <v>0</v>
      </c>
    </row>
    <row r="1063" spans="1:3">
      <c r="A1063">
        <f>INDEX(resultados!$A$2:$ZZ$1395, 1057, MATCH($B$1, resultados!$A$1:$ZZ$1, 0))</f>
        <v>0</v>
      </c>
      <c r="B1063">
        <f>INDEX(resultados!$A$2:$ZZ$1395, 1057, MATCH($B$2, resultados!$A$1:$ZZ$1, 0))</f>
        <v>0</v>
      </c>
      <c r="C1063">
        <f>INDEX(resultados!$A$2:$ZZ$1395, 1057, MATCH($B$3, resultados!$A$1:$ZZ$1, 0))</f>
        <v>0</v>
      </c>
    </row>
    <row r="1064" spans="1:3">
      <c r="A1064">
        <f>INDEX(resultados!$A$2:$ZZ$1395, 1058, MATCH($B$1, resultados!$A$1:$ZZ$1, 0))</f>
        <v>0</v>
      </c>
      <c r="B1064">
        <f>INDEX(resultados!$A$2:$ZZ$1395, 1058, MATCH($B$2, resultados!$A$1:$ZZ$1, 0))</f>
        <v>0</v>
      </c>
      <c r="C1064">
        <f>INDEX(resultados!$A$2:$ZZ$1395, 1058, MATCH($B$3, resultados!$A$1:$ZZ$1, 0))</f>
        <v>0</v>
      </c>
    </row>
    <row r="1065" spans="1:3">
      <c r="A1065">
        <f>INDEX(resultados!$A$2:$ZZ$1395, 1059, MATCH($B$1, resultados!$A$1:$ZZ$1, 0))</f>
        <v>0</v>
      </c>
      <c r="B1065">
        <f>INDEX(resultados!$A$2:$ZZ$1395, 1059, MATCH($B$2, resultados!$A$1:$ZZ$1, 0))</f>
        <v>0</v>
      </c>
      <c r="C1065">
        <f>INDEX(resultados!$A$2:$ZZ$1395, 1059, MATCH($B$3, resultados!$A$1:$ZZ$1, 0))</f>
        <v>0</v>
      </c>
    </row>
    <row r="1066" spans="1:3">
      <c r="A1066">
        <f>INDEX(resultados!$A$2:$ZZ$1395, 1060, MATCH($B$1, resultados!$A$1:$ZZ$1, 0))</f>
        <v>0</v>
      </c>
      <c r="B1066">
        <f>INDEX(resultados!$A$2:$ZZ$1395, 1060, MATCH($B$2, resultados!$A$1:$ZZ$1, 0))</f>
        <v>0</v>
      </c>
      <c r="C1066">
        <f>INDEX(resultados!$A$2:$ZZ$1395, 1060, MATCH($B$3, resultados!$A$1:$ZZ$1, 0))</f>
        <v>0</v>
      </c>
    </row>
    <row r="1067" spans="1:3">
      <c r="A1067">
        <f>INDEX(resultados!$A$2:$ZZ$1395, 1061, MATCH($B$1, resultados!$A$1:$ZZ$1, 0))</f>
        <v>0</v>
      </c>
      <c r="B1067">
        <f>INDEX(resultados!$A$2:$ZZ$1395, 1061, MATCH($B$2, resultados!$A$1:$ZZ$1, 0))</f>
        <v>0</v>
      </c>
      <c r="C1067">
        <f>INDEX(resultados!$A$2:$ZZ$1395, 1061, MATCH($B$3, resultados!$A$1:$ZZ$1, 0))</f>
        <v>0</v>
      </c>
    </row>
    <row r="1068" spans="1:3">
      <c r="A1068">
        <f>INDEX(resultados!$A$2:$ZZ$1395, 1062, MATCH($B$1, resultados!$A$1:$ZZ$1, 0))</f>
        <v>0</v>
      </c>
      <c r="B1068">
        <f>INDEX(resultados!$A$2:$ZZ$1395, 1062, MATCH($B$2, resultados!$A$1:$ZZ$1, 0))</f>
        <v>0</v>
      </c>
      <c r="C1068">
        <f>INDEX(resultados!$A$2:$ZZ$1395, 1062, MATCH($B$3, resultados!$A$1:$ZZ$1, 0))</f>
        <v>0</v>
      </c>
    </row>
    <row r="1069" spans="1:3">
      <c r="A1069">
        <f>INDEX(resultados!$A$2:$ZZ$1395, 1063, MATCH($B$1, resultados!$A$1:$ZZ$1, 0))</f>
        <v>0</v>
      </c>
      <c r="B1069">
        <f>INDEX(resultados!$A$2:$ZZ$1395, 1063, MATCH($B$2, resultados!$A$1:$ZZ$1, 0))</f>
        <v>0</v>
      </c>
      <c r="C1069">
        <f>INDEX(resultados!$A$2:$ZZ$1395, 1063, MATCH($B$3, resultados!$A$1:$ZZ$1, 0))</f>
        <v>0</v>
      </c>
    </row>
    <row r="1070" spans="1:3">
      <c r="A1070">
        <f>INDEX(resultados!$A$2:$ZZ$1395, 1064, MATCH($B$1, resultados!$A$1:$ZZ$1, 0))</f>
        <v>0</v>
      </c>
      <c r="B1070">
        <f>INDEX(resultados!$A$2:$ZZ$1395, 1064, MATCH($B$2, resultados!$A$1:$ZZ$1, 0))</f>
        <v>0</v>
      </c>
      <c r="C1070">
        <f>INDEX(resultados!$A$2:$ZZ$1395, 1064, MATCH($B$3, resultados!$A$1:$ZZ$1, 0))</f>
        <v>0</v>
      </c>
    </row>
    <row r="1071" spans="1:3">
      <c r="A1071">
        <f>INDEX(resultados!$A$2:$ZZ$1395, 1065, MATCH($B$1, resultados!$A$1:$ZZ$1, 0))</f>
        <v>0</v>
      </c>
      <c r="B1071">
        <f>INDEX(resultados!$A$2:$ZZ$1395, 1065, MATCH($B$2, resultados!$A$1:$ZZ$1, 0))</f>
        <v>0</v>
      </c>
      <c r="C1071">
        <f>INDEX(resultados!$A$2:$ZZ$1395, 1065, MATCH($B$3, resultados!$A$1:$ZZ$1, 0))</f>
        <v>0</v>
      </c>
    </row>
    <row r="1072" spans="1:3">
      <c r="A1072">
        <f>INDEX(resultados!$A$2:$ZZ$1395, 1066, MATCH($B$1, resultados!$A$1:$ZZ$1, 0))</f>
        <v>0</v>
      </c>
      <c r="B1072">
        <f>INDEX(resultados!$A$2:$ZZ$1395, 1066, MATCH($B$2, resultados!$A$1:$ZZ$1, 0))</f>
        <v>0</v>
      </c>
      <c r="C1072">
        <f>INDEX(resultados!$A$2:$ZZ$1395, 1066, MATCH($B$3, resultados!$A$1:$ZZ$1, 0))</f>
        <v>0</v>
      </c>
    </row>
    <row r="1073" spans="1:3">
      <c r="A1073">
        <f>INDEX(resultados!$A$2:$ZZ$1395, 1067, MATCH($B$1, resultados!$A$1:$ZZ$1, 0))</f>
        <v>0</v>
      </c>
      <c r="B1073">
        <f>INDEX(resultados!$A$2:$ZZ$1395, 1067, MATCH($B$2, resultados!$A$1:$ZZ$1, 0))</f>
        <v>0</v>
      </c>
      <c r="C1073">
        <f>INDEX(resultados!$A$2:$ZZ$1395, 1067, MATCH($B$3, resultados!$A$1:$ZZ$1, 0))</f>
        <v>0</v>
      </c>
    </row>
    <row r="1074" spans="1:3">
      <c r="A1074">
        <f>INDEX(resultados!$A$2:$ZZ$1395, 1068, MATCH($B$1, resultados!$A$1:$ZZ$1, 0))</f>
        <v>0</v>
      </c>
      <c r="B1074">
        <f>INDEX(resultados!$A$2:$ZZ$1395, 1068, MATCH($B$2, resultados!$A$1:$ZZ$1, 0))</f>
        <v>0</v>
      </c>
      <c r="C1074">
        <f>INDEX(resultados!$A$2:$ZZ$1395, 1068, MATCH($B$3, resultados!$A$1:$ZZ$1, 0))</f>
        <v>0</v>
      </c>
    </row>
    <row r="1075" spans="1:3">
      <c r="A1075">
        <f>INDEX(resultados!$A$2:$ZZ$1395, 1069, MATCH($B$1, resultados!$A$1:$ZZ$1, 0))</f>
        <v>0</v>
      </c>
      <c r="B1075">
        <f>INDEX(resultados!$A$2:$ZZ$1395, 1069, MATCH($B$2, resultados!$A$1:$ZZ$1, 0))</f>
        <v>0</v>
      </c>
      <c r="C1075">
        <f>INDEX(resultados!$A$2:$ZZ$1395, 1069, MATCH($B$3, resultados!$A$1:$ZZ$1, 0))</f>
        <v>0</v>
      </c>
    </row>
    <row r="1076" spans="1:3">
      <c r="A1076">
        <f>INDEX(resultados!$A$2:$ZZ$1395, 1070, MATCH($B$1, resultados!$A$1:$ZZ$1, 0))</f>
        <v>0</v>
      </c>
      <c r="B1076">
        <f>INDEX(resultados!$A$2:$ZZ$1395, 1070, MATCH($B$2, resultados!$A$1:$ZZ$1, 0))</f>
        <v>0</v>
      </c>
      <c r="C1076">
        <f>INDEX(resultados!$A$2:$ZZ$1395, 1070, MATCH($B$3, resultados!$A$1:$ZZ$1, 0))</f>
        <v>0</v>
      </c>
    </row>
    <row r="1077" spans="1:3">
      <c r="A1077">
        <f>INDEX(resultados!$A$2:$ZZ$1395, 1071, MATCH($B$1, resultados!$A$1:$ZZ$1, 0))</f>
        <v>0</v>
      </c>
      <c r="B1077">
        <f>INDEX(resultados!$A$2:$ZZ$1395, 1071, MATCH($B$2, resultados!$A$1:$ZZ$1, 0))</f>
        <v>0</v>
      </c>
      <c r="C1077">
        <f>INDEX(resultados!$A$2:$ZZ$1395, 1071, MATCH($B$3, resultados!$A$1:$ZZ$1, 0))</f>
        <v>0</v>
      </c>
    </row>
    <row r="1078" spans="1:3">
      <c r="A1078">
        <f>INDEX(resultados!$A$2:$ZZ$1395, 1072, MATCH($B$1, resultados!$A$1:$ZZ$1, 0))</f>
        <v>0</v>
      </c>
      <c r="B1078">
        <f>INDEX(resultados!$A$2:$ZZ$1395, 1072, MATCH($B$2, resultados!$A$1:$ZZ$1, 0))</f>
        <v>0</v>
      </c>
      <c r="C1078">
        <f>INDEX(resultados!$A$2:$ZZ$1395, 1072, MATCH($B$3, resultados!$A$1:$ZZ$1, 0))</f>
        <v>0</v>
      </c>
    </row>
    <row r="1079" spans="1:3">
      <c r="A1079">
        <f>INDEX(resultados!$A$2:$ZZ$1395, 1073, MATCH($B$1, resultados!$A$1:$ZZ$1, 0))</f>
        <v>0</v>
      </c>
      <c r="B1079">
        <f>INDEX(resultados!$A$2:$ZZ$1395, 1073, MATCH($B$2, resultados!$A$1:$ZZ$1, 0))</f>
        <v>0</v>
      </c>
      <c r="C1079">
        <f>INDEX(resultados!$A$2:$ZZ$1395, 1073, MATCH($B$3, resultados!$A$1:$ZZ$1, 0))</f>
        <v>0</v>
      </c>
    </row>
    <row r="1080" spans="1:3">
      <c r="A1080">
        <f>INDEX(resultados!$A$2:$ZZ$1395, 1074, MATCH($B$1, resultados!$A$1:$ZZ$1, 0))</f>
        <v>0</v>
      </c>
      <c r="B1080">
        <f>INDEX(resultados!$A$2:$ZZ$1395, 1074, MATCH($B$2, resultados!$A$1:$ZZ$1, 0))</f>
        <v>0</v>
      </c>
      <c r="C1080">
        <f>INDEX(resultados!$A$2:$ZZ$1395, 1074, MATCH($B$3, resultados!$A$1:$ZZ$1, 0))</f>
        <v>0</v>
      </c>
    </row>
    <row r="1081" spans="1:3">
      <c r="A1081">
        <f>INDEX(resultados!$A$2:$ZZ$1395, 1075, MATCH($B$1, resultados!$A$1:$ZZ$1, 0))</f>
        <v>0</v>
      </c>
      <c r="B1081">
        <f>INDEX(resultados!$A$2:$ZZ$1395, 1075, MATCH($B$2, resultados!$A$1:$ZZ$1, 0))</f>
        <v>0</v>
      </c>
      <c r="C1081">
        <f>INDEX(resultados!$A$2:$ZZ$1395, 1075, MATCH($B$3, resultados!$A$1:$ZZ$1, 0))</f>
        <v>0</v>
      </c>
    </row>
    <row r="1082" spans="1:3">
      <c r="A1082">
        <f>INDEX(resultados!$A$2:$ZZ$1395, 1076, MATCH($B$1, resultados!$A$1:$ZZ$1, 0))</f>
        <v>0</v>
      </c>
      <c r="B1082">
        <f>INDEX(resultados!$A$2:$ZZ$1395, 1076, MATCH($B$2, resultados!$A$1:$ZZ$1, 0))</f>
        <v>0</v>
      </c>
      <c r="C1082">
        <f>INDEX(resultados!$A$2:$ZZ$1395, 1076, MATCH($B$3, resultados!$A$1:$ZZ$1, 0))</f>
        <v>0</v>
      </c>
    </row>
    <row r="1083" spans="1:3">
      <c r="A1083">
        <f>INDEX(resultados!$A$2:$ZZ$1395, 1077, MATCH($B$1, resultados!$A$1:$ZZ$1, 0))</f>
        <v>0</v>
      </c>
      <c r="B1083">
        <f>INDEX(resultados!$A$2:$ZZ$1395, 1077, MATCH($B$2, resultados!$A$1:$ZZ$1, 0))</f>
        <v>0</v>
      </c>
      <c r="C1083">
        <f>INDEX(resultados!$A$2:$ZZ$1395, 1077, MATCH($B$3, resultados!$A$1:$ZZ$1, 0))</f>
        <v>0</v>
      </c>
    </row>
    <row r="1084" spans="1:3">
      <c r="A1084">
        <f>INDEX(resultados!$A$2:$ZZ$1395, 1078, MATCH($B$1, resultados!$A$1:$ZZ$1, 0))</f>
        <v>0</v>
      </c>
      <c r="B1084">
        <f>INDEX(resultados!$A$2:$ZZ$1395, 1078, MATCH($B$2, resultados!$A$1:$ZZ$1, 0))</f>
        <v>0</v>
      </c>
      <c r="C1084">
        <f>INDEX(resultados!$A$2:$ZZ$1395, 1078, MATCH($B$3, resultados!$A$1:$ZZ$1, 0))</f>
        <v>0</v>
      </c>
    </row>
    <row r="1085" spans="1:3">
      <c r="A1085">
        <f>INDEX(resultados!$A$2:$ZZ$1395, 1079, MATCH($B$1, resultados!$A$1:$ZZ$1, 0))</f>
        <v>0</v>
      </c>
      <c r="B1085">
        <f>INDEX(resultados!$A$2:$ZZ$1395, 1079, MATCH($B$2, resultados!$A$1:$ZZ$1, 0))</f>
        <v>0</v>
      </c>
      <c r="C1085">
        <f>INDEX(resultados!$A$2:$ZZ$1395, 1079, MATCH($B$3, resultados!$A$1:$ZZ$1, 0))</f>
        <v>0</v>
      </c>
    </row>
    <row r="1086" spans="1:3">
      <c r="A1086">
        <f>INDEX(resultados!$A$2:$ZZ$1395, 1080, MATCH($B$1, resultados!$A$1:$ZZ$1, 0))</f>
        <v>0</v>
      </c>
      <c r="B1086">
        <f>INDEX(resultados!$A$2:$ZZ$1395, 1080, MATCH($B$2, resultados!$A$1:$ZZ$1, 0))</f>
        <v>0</v>
      </c>
      <c r="C1086">
        <f>INDEX(resultados!$A$2:$ZZ$1395, 1080, MATCH($B$3, resultados!$A$1:$ZZ$1, 0))</f>
        <v>0</v>
      </c>
    </row>
    <row r="1087" spans="1:3">
      <c r="A1087">
        <f>INDEX(resultados!$A$2:$ZZ$1395, 1081, MATCH($B$1, resultados!$A$1:$ZZ$1, 0))</f>
        <v>0</v>
      </c>
      <c r="B1087">
        <f>INDEX(resultados!$A$2:$ZZ$1395, 1081, MATCH($B$2, resultados!$A$1:$ZZ$1, 0))</f>
        <v>0</v>
      </c>
      <c r="C1087">
        <f>INDEX(resultados!$A$2:$ZZ$1395, 1081, MATCH($B$3, resultados!$A$1:$ZZ$1, 0))</f>
        <v>0</v>
      </c>
    </row>
    <row r="1088" spans="1:3">
      <c r="A1088">
        <f>INDEX(resultados!$A$2:$ZZ$1395, 1082, MATCH($B$1, resultados!$A$1:$ZZ$1, 0))</f>
        <v>0</v>
      </c>
      <c r="B1088">
        <f>INDEX(resultados!$A$2:$ZZ$1395, 1082, MATCH($B$2, resultados!$A$1:$ZZ$1, 0))</f>
        <v>0</v>
      </c>
      <c r="C1088">
        <f>INDEX(resultados!$A$2:$ZZ$1395, 1082, MATCH($B$3, resultados!$A$1:$ZZ$1, 0))</f>
        <v>0</v>
      </c>
    </row>
    <row r="1089" spans="1:3">
      <c r="A1089">
        <f>INDEX(resultados!$A$2:$ZZ$1395, 1083, MATCH($B$1, resultados!$A$1:$ZZ$1, 0))</f>
        <v>0</v>
      </c>
      <c r="B1089">
        <f>INDEX(resultados!$A$2:$ZZ$1395, 1083, MATCH($B$2, resultados!$A$1:$ZZ$1, 0))</f>
        <v>0</v>
      </c>
      <c r="C1089">
        <f>INDEX(resultados!$A$2:$ZZ$1395, 1083, MATCH($B$3, resultados!$A$1:$ZZ$1, 0))</f>
        <v>0</v>
      </c>
    </row>
    <row r="1090" spans="1:3">
      <c r="A1090">
        <f>INDEX(resultados!$A$2:$ZZ$1395, 1084, MATCH($B$1, resultados!$A$1:$ZZ$1, 0))</f>
        <v>0</v>
      </c>
      <c r="B1090">
        <f>INDEX(resultados!$A$2:$ZZ$1395, 1084, MATCH($B$2, resultados!$A$1:$ZZ$1, 0))</f>
        <v>0</v>
      </c>
      <c r="C1090">
        <f>INDEX(resultados!$A$2:$ZZ$1395, 1084, MATCH($B$3, resultados!$A$1:$ZZ$1, 0))</f>
        <v>0</v>
      </c>
    </row>
    <row r="1091" spans="1:3">
      <c r="A1091">
        <f>INDEX(resultados!$A$2:$ZZ$1395, 1085, MATCH($B$1, resultados!$A$1:$ZZ$1, 0))</f>
        <v>0</v>
      </c>
      <c r="B1091">
        <f>INDEX(resultados!$A$2:$ZZ$1395, 1085, MATCH($B$2, resultados!$A$1:$ZZ$1, 0))</f>
        <v>0</v>
      </c>
      <c r="C1091">
        <f>INDEX(resultados!$A$2:$ZZ$1395, 1085, MATCH($B$3, resultados!$A$1:$ZZ$1, 0))</f>
        <v>0</v>
      </c>
    </row>
    <row r="1092" spans="1:3">
      <c r="A1092">
        <f>INDEX(resultados!$A$2:$ZZ$1395, 1086, MATCH($B$1, resultados!$A$1:$ZZ$1, 0))</f>
        <v>0</v>
      </c>
      <c r="B1092">
        <f>INDEX(resultados!$A$2:$ZZ$1395, 1086, MATCH($B$2, resultados!$A$1:$ZZ$1, 0))</f>
        <v>0</v>
      </c>
      <c r="C1092">
        <f>INDEX(resultados!$A$2:$ZZ$1395, 1086, MATCH($B$3, resultados!$A$1:$ZZ$1, 0))</f>
        <v>0</v>
      </c>
    </row>
    <row r="1093" spans="1:3">
      <c r="A1093">
        <f>INDEX(resultados!$A$2:$ZZ$1395, 1087, MATCH($B$1, resultados!$A$1:$ZZ$1, 0))</f>
        <v>0</v>
      </c>
      <c r="B1093">
        <f>INDEX(resultados!$A$2:$ZZ$1395, 1087, MATCH($B$2, resultados!$A$1:$ZZ$1, 0))</f>
        <v>0</v>
      </c>
      <c r="C1093">
        <f>INDEX(resultados!$A$2:$ZZ$1395, 1087, MATCH($B$3, resultados!$A$1:$ZZ$1, 0))</f>
        <v>0</v>
      </c>
    </row>
    <row r="1094" spans="1:3">
      <c r="A1094">
        <f>INDEX(resultados!$A$2:$ZZ$1395, 1088, MATCH($B$1, resultados!$A$1:$ZZ$1, 0))</f>
        <v>0</v>
      </c>
      <c r="B1094">
        <f>INDEX(resultados!$A$2:$ZZ$1395, 1088, MATCH($B$2, resultados!$A$1:$ZZ$1, 0))</f>
        <v>0</v>
      </c>
      <c r="C1094">
        <f>INDEX(resultados!$A$2:$ZZ$1395, 1088, MATCH($B$3, resultados!$A$1:$ZZ$1, 0))</f>
        <v>0</v>
      </c>
    </row>
    <row r="1095" spans="1:3">
      <c r="A1095">
        <f>INDEX(resultados!$A$2:$ZZ$1395, 1089, MATCH($B$1, resultados!$A$1:$ZZ$1, 0))</f>
        <v>0</v>
      </c>
      <c r="B1095">
        <f>INDEX(resultados!$A$2:$ZZ$1395, 1089, MATCH($B$2, resultados!$A$1:$ZZ$1, 0))</f>
        <v>0</v>
      </c>
      <c r="C1095">
        <f>INDEX(resultados!$A$2:$ZZ$1395, 1089, MATCH($B$3, resultados!$A$1:$ZZ$1, 0))</f>
        <v>0</v>
      </c>
    </row>
    <row r="1096" spans="1:3">
      <c r="A1096">
        <f>INDEX(resultados!$A$2:$ZZ$1395, 1090, MATCH($B$1, resultados!$A$1:$ZZ$1, 0))</f>
        <v>0</v>
      </c>
      <c r="B1096">
        <f>INDEX(resultados!$A$2:$ZZ$1395, 1090, MATCH($B$2, resultados!$A$1:$ZZ$1, 0))</f>
        <v>0</v>
      </c>
      <c r="C1096">
        <f>INDEX(resultados!$A$2:$ZZ$1395, 1090, MATCH($B$3, resultados!$A$1:$ZZ$1, 0))</f>
        <v>0</v>
      </c>
    </row>
    <row r="1097" spans="1:3">
      <c r="A1097">
        <f>INDEX(resultados!$A$2:$ZZ$1395, 1091, MATCH($B$1, resultados!$A$1:$ZZ$1, 0))</f>
        <v>0</v>
      </c>
      <c r="B1097">
        <f>INDEX(resultados!$A$2:$ZZ$1395, 1091, MATCH($B$2, resultados!$A$1:$ZZ$1, 0))</f>
        <v>0</v>
      </c>
      <c r="C1097">
        <f>INDEX(resultados!$A$2:$ZZ$1395, 1091, MATCH($B$3, resultados!$A$1:$ZZ$1, 0))</f>
        <v>0</v>
      </c>
    </row>
    <row r="1098" spans="1:3">
      <c r="A1098">
        <f>INDEX(resultados!$A$2:$ZZ$1395, 1092, MATCH($B$1, resultados!$A$1:$ZZ$1, 0))</f>
        <v>0</v>
      </c>
      <c r="B1098">
        <f>INDEX(resultados!$A$2:$ZZ$1395, 1092, MATCH($B$2, resultados!$A$1:$ZZ$1, 0))</f>
        <v>0</v>
      </c>
      <c r="C1098">
        <f>INDEX(resultados!$A$2:$ZZ$1395, 1092, MATCH($B$3, resultados!$A$1:$ZZ$1, 0))</f>
        <v>0</v>
      </c>
    </row>
    <row r="1099" spans="1:3">
      <c r="A1099">
        <f>INDEX(resultados!$A$2:$ZZ$1395, 1093, MATCH($B$1, resultados!$A$1:$ZZ$1, 0))</f>
        <v>0</v>
      </c>
      <c r="B1099">
        <f>INDEX(resultados!$A$2:$ZZ$1395, 1093, MATCH($B$2, resultados!$A$1:$ZZ$1, 0))</f>
        <v>0</v>
      </c>
      <c r="C1099">
        <f>INDEX(resultados!$A$2:$ZZ$1395, 1093, MATCH($B$3, resultados!$A$1:$ZZ$1, 0))</f>
        <v>0</v>
      </c>
    </row>
    <row r="1100" spans="1:3">
      <c r="A1100">
        <f>INDEX(resultados!$A$2:$ZZ$1395, 1094, MATCH($B$1, resultados!$A$1:$ZZ$1, 0))</f>
        <v>0</v>
      </c>
      <c r="B1100">
        <f>INDEX(resultados!$A$2:$ZZ$1395, 1094, MATCH($B$2, resultados!$A$1:$ZZ$1, 0))</f>
        <v>0</v>
      </c>
      <c r="C1100">
        <f>INDEX(resultados!$A$2:$ZZ$1395, 1094, MATCH($B$3, resultados!$A$1:$ZZ$1, 0))</f>
        <v>0</v>
      </c>
    </row>
    <row r="1101" spans="1:3">
      <c r="A1101">
        <f>INDEX(resultados!$A$2:$ZZ$1395, 1095, MATCH($B$1, resultados!$A$1:$ZZ$1, 0))</f>
        <v>0</v>
      </c>
      <c r="B1101">
        <f>INDEX(resultados!$A$2:$ZZ$1395, 1095, MATCH($B$2, resultados!$A$1:$ZZ$1, 0))</f>
        <v>0</v>
      </c>
      <c r="C1101">
        <f>INDEX(resultados!$A$2:$ZZ$1395, 1095, MATCH($B$3, resultados!$A$1:$ZZ$1, 0))</f>
        <v>0</v>
      </c>
    </row>
    <row r="1102" spans="1:3">
      <c r="A1102">
        <f>INDEX(resultados!$A$2:$ZZ$1395, 1096, MATCH($B$1, resultados!$A$1:$ZZ$1, 0))</f>
        <v>0</v>
      </c>
      <c r="B1102">
        <f>INDEX(resultados!$A$2:$ZZ$1395, 1096, MATCH($B$2, resultados!$A$1:$ZZ$1, 0))</f>
        <v>0</v>
      </c>
      <c r="C1102">
        <f>INDEX(resultados!$A$2:$ZZ$1395, 1096, MATCH($B$3, resultados!$A$1:$ZZ$1, 0))</f>
        <v>0</v>
      </c>
    </row>
    <row r="1103" spans="1:3">
      <c r="A1103">
        <f>INDEX(resultados!$A$2:$ZZ$1395, 1097, MATCH($B$1, resultados!$A$1:$ZZ$1, 0))</f>
        <v>0</v>
      </c>
      <c r="B1103">
        <f>INDEX(resultados!$A$2:$ZZ$1395, 1097, MATCH($B$2, resultados!$A$1:$ZZ$1, 0))</f>
        <v>0</v>
      </c>
      <c r="C1103">
        <f>INDEX(resultados!$A$2:$ZZ$1395, 1097, MATCH($B$3, resultados!$A$1:$ZZ$1, 0))</f>
        <v>0</v>
      </c>
    </row>
    <row r="1104" spans="1:3">
      <c r="A1104">
        <f>INDEX(resultados!$A$2:$ZZ$1395, 1098, MATCH($B$1, resultados!$A$1:$ZZ$1, 0))</f>
        <v>0</v>
      </c>
      <c r="B1104">
        <f>INDEX(resultados!$A$2:$ZZ$1395, 1098, MATCH($B$2, resultados!$A$1:$ZZ$1, 0))</f>
        <v>0</v>
      </c>
      <c r="C1104">
        <f>INDEX(resultados!$A$2:$ZZ$1395, 1098, MATCH($B$3, resultados!$A$1:$ZZ$1, 0))</f>
        <v>0</v>
      </c>
    </row>
    <row r="1105" spans="1:3">
      <c r="A1105">
        <f>INDEX(resultados!$A$2:$ZZ$1395, 1099, MATCH($B$1, resultados!$A$1:$ZZ$1, 0))</f>
        <v>0</v>
      </c>
      <c r="B1105">
        <f>INDEX(resultados!$A$2:$ZZ$1395, 1099, MATCH($B$2, resultados!$A$1:$ZZ$1, 0))</f>
        <v>0</v>
      </c>
      <c r="C1105">
        <f>INDEX(resultados!$A$2:$ZZ$1395, 1099, MATCH($B$3, resultados!$A$1:$ZZ$1, 0))</f>
        <v>0</v>
      </c>
    </row>
    <row r="1106" spans="1:3">
      <c r="A1106">
        <f>INDEX(resultados!$A$2:$ZZ$1395, 1100, MATCH($B$1, resultados!$A$1:$ZZ$1, 0))</f>
        <v>0</v>
      </c>
      <c r="B1106">
        <f>INDEX(resultados!$A$2:$ZZ$1395, 1100, MATCH($B$2, resultados!$A$1:$ZZ$1, 0))</f>
        <v>0</v>
      </c>
      <c r="C1106">
        <f>INDEX(resultados!$A$2:$ZZ$1395, 1100, MATCH($B$3, resultados!$A$1:$ZZ$1, 0))</f>
        <v>0</v>
      </c>
    </row>
    <row r="1107" spans="1:3">
      <c r="A1107">
        <f>INDEX(resultados!$A$2:$ZZ$1395, 1101, MATCH($B$1, resultados!$A$1:$ZZ$1, 0))</f>
        <v>0</v>
      </c>
      <c r="B1107">
        <f>INDEX(resultados!$A$2:$ZZ$1395, 1101, MATCH($B$2, resultados!$A$1:$ZZ$1, 0))</f>
        <v>0</v>
      </c>
      <c r="C1107">
        <f>INDEX(resultados!$A$2:$ZZ$1395, 1101, MATCH($B$3, resultados!$A$1:$ZZ$1, 0))</f>
        <v>0</v>
      </c>
    </row>
    <row r="1108" spans="1:3">
      <c r="A1108">
        <f>INDEX(resultados!$A$2:$ZZ$1395, 1102, MATCH($B$1, resultados!$A$1:$ZZ$1, 0))</f>
        <v>0</v>
      </c>
      <c r="B1108">
        <f>INDEX(resultados!$A$2:$ZZ$1395, 1102, MATCH($B$2, resultados!$A$1:$ZZ$1, 0))</f>
        <v>0</v>
      </c>
      <c r="C1108">
        <f>INDEX(resultados!$A$2:$ZZ$1395, 1102, MATCH($B$3, resultados!$A$1:$ZZ$1, 0))</f>
        <v>0</v>
      </c>
    </row>
    <row r="1109" spans="1:3">
      <c r="A1109">
        <f>INDEX(resultados!$A$2:$ZZ$1395, 1103, MATCH($B$1, resultados!$A$1:$ZZ$1, 0))</f>
        <v>0</v>
      </c>
      <c r="B1109">
        <f>INDEX(resultados!$A$2:$ZZ$1395, 1103, MATCH($B$2, resultados!$A$1:$ZZ$1, 0))</f>
        <v>0</v>
      </c>
      <c r="C1109">
        <f>INDEX(resultados!$A$2:$ZZ$1395, 1103, MATCH($B$3, resultados!$A$1:$ZZ$1, 0))</f>
        <v>0</v>
      </c>
    </row>
    <row r="1110" spans="1:3">
      <c r="A1110">
        <f>INDEX(resultados!$A$2:$ZZ$1395, 1104, MATCH($B$1, resultados!$A$1:$ZZ$1, 0))</f>
        <v>0</v>
      </c>
      <c r="B1110">
        <f>INDEX(resultados!$A$2:$ZZ$1395, 1104, MATCH($B$2, resultados!$A$1:$ZZ$1, 0))</f>
        <v>0</v>
      </c>
      <c r="C1110">
        <f>INDEX(resultados!$A$2:$ZZ$1395, 1104, MATCH($B$3, resultados!$A$1:$ZZ$1, 0))</f>
        <v>0</v>
      </c>
    </row>
    <row r="1111" spans="1:3">
      <c r="A1111">
        <f>INDEX(resultados!$A$2:$ZZ$1395, 1105, MATCH($B$1, resultados!$A$1:$ZZ$1, 0))</f>
        <v>0</v>
      </c>
      <c r="B1111">
        <f>INDEX(resultados!$A$2:$ZZ$1395, 1105, MATCH($B$2, resultados!$A$1:$ZZ$1, 0))</f>
        <v>0</v>
      </c>
      <c r="C1111">
        <f>INDEX(resultados!$A$2:$ZZ$1395, 1105, MATCH($B$3, resultados!$A$1:$ZZ$1, 0))</f>
        <v>0</v>
      </c>
    </row>
    <row r="1112" spans="1:3">
      <c r="A1112">
        <f>INDEX(resultados!$A$2:$ZZ$1395, 1106, MATCH($B$1, resultados!$A$1:$ZZ$1, 0))</f>
        <v>0</v>
      </c>
      <c r="B1112">
        <f>INDEX(resultados!$A$2:$ZZ$1395, 1106, MATCH($B$2, resultados!$A$1:$ZZ$1, 0))</f>
        <v>0</v>
      </c>
      <c r="C1112">
        <f>INDEX(resultados!$A$2:$ZZ$1395, 1106, MATCH($B$3, resultados!$A$1:$ZZ$1, 0))</f>
        <v>0</v>
      </c>
    </row>
    <row r="1113" spans="1:3">
      <c r="A1113">
        <f>INDEX(resultados!$A$2:$ZZ$1395, 1107, MATCH($B$1, resultados!$A$1:$ZZ$1, 0))</f>
        <v>0</v>
      </c>
      <c r="B1113">
        <f>INDEX(resultados!$A$2:$ZZ$1395, 1107, MATCH($B$2, resultados!$A$1:$ZZ$1, 0))</f>
        <v>0</v>
      </c>
      <c r="C1113">
        <f>INDEX(resultados!$A$2:$ZZ$1395, 1107, MATCH($B$3, resultados!$A$1:$ZZ$1, 0))</f>
        <v>0</v>
      </c>
    </row>
    <row r="1114" spans="1:3">
      <c r="A1114">
        <f>INDEX(resultados!$A$2:$ZZ$1395, 1108, MATCH($B$1, resultados!$A$1:$ZZ$1, 0))</f>
        <v>0</v>
      </c>
      <c r="B1114">
        <f>INDEX(resultados!$A$2:$ZZ$1395, 1108, MATCH($B$2, resultados!$A$1:$ZZ$1, 0))</f>
        <v>0</v>
      </c>
      <c r="C1114">
        <f>INDEX(resultados!$A$2:$ZZ$1395, 1108, MATCH($B$3, resultados!$A$1:$ZZ$1, 0))</f>
        <v>0</v>
      </c>
    </row>
    <row r="1115" spans="1:3">
      <c r="A1115">
        <f>INDEX(resultados!$A$2:$ZZ$1395, 1109, MATCH($B$1, resultados!$A$1:$ZZ$1, 0))</f>
        <v>0</v>
      </c>
      <c r="B1115">
        <f>INDEX(resultados!$A$2:$ZZ$1395, 1109, MATCH($B$2, resultados!$A$1:$ZZ$1, 0))</f>
        <v>0</v>
      </c>
      <c r="C1115">
        <f>INDEX(resultados!$A$2:$ZZ$1395, 1109, MATCH($B$3, resultados!$A$1:$ZZ$1, 0))</f>
        <v>0</v>
      </c>
    </row>
    <row r="1116" spans="1:3">
      <c r="A1116">
        <f>INDEX(resultados!$A$2:$ZZ$1395, 1110, MATCH($B$1, resultados!$A$1:$ZZ$1, 0))</f>
        <v>0</v>
      </c>
      <c r="B1116">
        <f>INDEX(resultados!$A$2:$ZZ$1395, 1110, MATCH($B$2, resultados!$A$1:$ZZ$1, 0))</f>
        <v>0</v>
      </c>
      <c r="C1116">
        <f>INDEX(resultados!$A$2:$ZZ$1395, 1110, MATCH($B$3, resultados!$A$1:$ZZ$1, 0))</f>
        <v>0</v>
      </c>
    </row>
    <row r="1117" spans="1:3">
      <c r="A1117">
        <f>INDEX(resultados!$A$2:$ZZ$1395, 1111, MATCH($B$1, resultados!$A$1:$ZZ$1, 0))</f>
        <v>0</v>
      </c>
      <c r="B1117">
        <f>INDEX(resultados!$A$2:$ZZ$1395, 1111, MATCH($B$2, resultados!$A$1:$ZZ$1, 0))</f>
        <v>0</v>
      </c>
      <c r="C1117">
        <f>INDEX(resultados!$A$2:$ZZ$1395, 1111, MATCH($B$3, resultados!$A$1:$ZZ$1, 0))</f>
        <v>0</v>
      </c>
    </row>
    <row r="1118" spans="1:3">
      <c r="A1118">
        <f>INDEX(resultados!$A$2:$ZZ$1395, 1112, MATCH($B$1, resultados!$A$1:$ZZ$1, 0))</f>
        <v>0</v>
      </c>
      <c r="B1118">
        <f>INDEX(resultados!$A$2:$ZZ$1395, 1112, MATCH($B$2, resultados!$A$1:$ZZ$1, 0))</f>
        <v>0</v>
      </c>
      <c r="C1118">
        <f>INDEX(resultados!$A$2:$ZZ$1395, 1112, MATCH($B$3, resultados!$A$1:$ZZ$1, 0))</f>
        <v>0</v>
      </c>
    </row>
    <row r="1119" spans="1:3">
      <c r="A1119">
        <f>INDEX(resultados!$A$2:$ZZ$1395, 1113, MATCH($B$1, resultados!$A$1:$ZZ$1, 0))</f>
        <v>0</v>
      </c>
      <c r="B1119">
        <f>INDEX(resultados!$A$2:$ZZ$1395, 1113, MATCH($B$2, resultados!$A$1:$ZZ$1, 0))</f>
        <v>0</v>
      </c>
      <c r="C1119">
        <f>INDEX(resultados!$A$2:$ZZ$1395, 1113, MATCH($B$3, resultados!$A$1:$ZZ$1, 0))</f>
        <v>0</v>
      </c>
    </row>
    <row r="1120" spans="1:3">
      <c r="A1120">
        <f>INDEX(resultados!$A$2:$ZZ$1395, 1114, MATCH($B$1, resultados!$A$1:$ZZ$1, 0))</f>
        <v>0</v>
      </c>
      <c r="B1120">
        <f>INDEX(resultados!$A$2:$ZZ$1395, 1114, MATCH($B$2, resultados!$A$1:$ZZ$1, 0))</f>
        <v>0</v>
      </c>
      <c r="C1120">
        <f>INDEX(resultados!$A$2:$ZZ$1395, 1114, MATCH($B$3, resultados!$A$1:$ZZ$1, 0))</f>
        <v>0</v>
      </c>
    </row>
    <row r="1121" spans="1:3">
      <c r="A1121">
        <f>INDEX(resultados!$A$2:$ZZ$1395, 1115, MATCH($B$1, resultados!$A$1:$ZZ$1, 0))</f>
        <v>0</v>
      </c>
      <c r="B1121">
        <f>INDEX(resultados!$A$2:$ZZ$1395, 1115, MATCH($B$2, resultados!$A$1:$ZZ$1, 0))</f>
        <v>0</v>
      </c>
      <c r="C1121">
        <f>INDEX(resultados!$A$2:$ZZ$1395, 1115, MATCH($B$3, resultados!$A$1:$ZZ$1, 0))</f>
        <v>0</v>
      </c>
    </row>
    <row r="1122" spans="1:3">
      <c r="A1122">
        <f>INDEX(resultados!$A$2:$ZZ$1395, 1116, MATCH($B$1, resultados!$A$1:$ZZ$1, 0))</f>
        <v>0</v>
      </c>
      <c r="B1122">
        <f>INDEX(resultados!$A$2:$ZZ$1395, 1116, MATCH($B$2, resultados!$A$1:$ZZ$1, 0))</f>
        <v>0</v>
      </c>
      <c r="C1122">
        <f>INDEX(resultados!$A$2:$ZZ$1395, 1116, MATCH($B$3, resultados!$A$1:$ZZ$1, 0))</f>
        <v>0</v>
      </c>
    </row>
    <row r="1123" spans="1:3">
      <c r="A1123">
        <f>INDEX(resultados!$A$2:$ZZ$1395, 1117, MATCH($B$1, resultados!$A$1:$ZZ$1, 0))</f>
        <v>0</v>
      </c>
      <c r="B1123">
        <f>INDEX(resultados!$A$2:$ZZ$1395, 1117, MATCH($B$2, resultados!$A$1:$ZZ$1, 0))</f>
        <v>0</v>
      </c>
      <c r="C1123">
        <f>INDEX(resultados!$A$2:$ZZ$1395, 1117, MATCH($B$3, resultados!$A$1:$ZZ$1, 0))</f>
        <v>0</v>
      </c>
    </row>
    <row r="1124" spans="1:3">
      <c r="A1124">
        <f>INDEX(resultados!$A$2:$ZZ$1395, 1118, MATCH($B$1, resultados!$A$1:$ZZ$1, 0))</f>
        <v>0</v>
      </c>
      <c r="B1124">
        <f>INDEX(resultados!$A$2:$ZZ$1395, 1118, MATCH($B$2, resultados!$A$1:$ZZ$1, 0))</f>
        <v>0</v>
      </c>
      <c r="C1124">
        <f>INDEX(resultados!$A$2:$ZZ$1395, 1118, MATCH($B$3, resultados!$A$1:$ZZ$1, 0))</f>
        <v>0</v>
      </c>
    </row>
    <row r="1125" spans="1:3">
      <c r="A1125">
        <f>INDEX(resultados!$A$2:$ZZ$1395, 1119, MATCH($B$1, resultados!$A$1:$ZZ$1, 0))</f>
        <v>0</v>
      </c>
      <c r="B1125">
        <f>INDEX(resultados!$A$2:$ZZ$1395, 1119, MATCH($B$2, resultados!$A$1:$ZZ$1, 0))</f>
        <v>0</v>
      </c>
      <c r="C1125">
        <f>INDEX(resultados!$A$2:$ZZ$1395, 1119, MATCH($B$3, resultados!$A$1:$ZZ$1, 0))</f>
        <v>0</v>
      </c>
    </row>
    <row r="1126" spans="1:3">
      <c r="A1126">
        <f>INDEX(resultados!$A$2:$ZZ$1395, 1120, MATCH($B$1, resultados!$A$1:$ZZ$1, 0))</f>
        <v>0</v>
      </c>
      <c r="B1126">
        <f>INDEX(resultados!$A$2:$ZZ$1395, 1120, MATCH($B$2, resultados!$A$1:$ZZ$1, 0))</f>
        <v>0</v>
      </c>
      <c r="C1126">
        <f>INDEX(resultados!$A$2:$ZZ$1395, 1120, MATCH($B$3, resultados!$A$1:$ZZ$1, 0))</f>
        <v>0</v>
      </c>
    </row>
    <row r="1127" spans="1:3">
      <c r="A1127">
        <f>INDEX(resultados!$A$2:$ZZ$1395, 1121, MATCH($B$1, resultados!$A$1:$ZZ$1, 0))</f>
        <v>0</v>
      </c>
      <c r="B1127">
        <f>INDEX(resultados!$A$2:$ZZ$1395, 1121, MATCH($B$2, resultados!$A$1:$ZZ$1, 0))</f>
        <v>0</v>
      </c>
      <c r="C1127">
        <f>INDEX(resultados!$A$2:$ZZ$1395, 1121, MATCH($B$3, resultados!$A$1:$ZZ$1, 0))</f>
        <v>0</v>
      </c>
    </row>
    <row r="1128" spans="1:3">
      <c r="A1128">
        <f>INDEX(resultados!$A$2:$ZZ$1395, 1122, MATCH($B$1, resultados!$A$1:$ZZ$1, 0))</f>
        <v>0</v>
      </c>
      <c r="B1128">
        <f>INDEX(resultados!$A$2:$ZZ$1395, 1122, MATCH($B$2, resultados!$A$1:$ZZ$1, 0))</f>
        <v>0</v>
      </c>
      <c r="C1128">
        <f>INDEX(resultados!$A$2:$ZZ$1395, 1122, MATCH($B$3, resultados!$A$1:$ZZ$1, 0))</f>
        <v>0</v>
      </c>
    </row>
    <row r="1129" spans="1:3">
      <c r="A1129">
        <f>INDEX(resultados!$A$2:$ZZ$1395, 1123, MATCH($B$1, resultados!$A$1:$ZZ$1, 0))</f>
        <v>0</v>
      </c>
      <c r="B1129">
        <f>INDEX(resultados!$A$2:$ZZ$1395, 1123, MATCH($B$2, resultados!$A$1:$ZZ$1, 0))</f>
        <v>0</v>
      </c>
      <c r="C1129">
        <f>INDEX(resultados!$A$2:$ZZ$1395, 1123, MATCH($B$3, resultados!$A$1:$ZZ$1, 0))</f>
        <v>0</v>
      </c>
    </row>
    <row r="1130" spans="1:3">
      <c r="A1130">
        <f>INDEX(resultados!$A$2:$ZZ$1395, 1124, MATCH($B$1, resultados!$A$1:$ZZ$1, 0))</f>
        <v>0</v>
      </c>
      <c r="B1130">
        <f>INDEX(resultados!$A$2:$ZZ$1395, 1124, MATCH($B$2, resultados!$A$1:$ZZ$1, 0))</f>
        <v>0</v>
      </c>
      <c r="C1130">
        <f>INDEX(resultados!$A$2:$ZZ$1395, 1124, MATCH($B$3, resultados!$A$1:$ZZ$1, 0))</f>
        <v>0</v>
      </c>
    </row>
    <row r="1131" spans="1:3">
      <c r="A1131">
        <f>INDEX(resultados!$A$2:$ZZ$1395, 1125, MATCH($B$1, resultados!$A$1:$ZZ$1, 0))</f>
        <v>0</v>
      </c>
      <c r="B1131">
        <f>INDEX(resultados!$A$2:$ZZ$1395, 1125, MATCH($B$2, resultados!$A$1:$ZZ$1, 0))</f>
        <v>0</v>
      </c>
      <c r="C1131">
        <f>INDEX(resultados!$A$2:$ZZ$1395, 1125, MATCH($B$3, resultados!$A$1:$ZZ$1, 0))</f>
        <v>0</v>
      </c>
    </row>
    <row r="1132" spans="1:3">
      <c r="A1132">
        <f>INDEX(resultados!$A$2:$ZZ$1395, 1126, MATCH($B$1, resultados!$A$1:$ZZ$1, 0))</f>
        <v>0</v>
      </c>
      <c r="B1132">
        <f>INDEX(resultados!$A$2:$ZZ$1395, 1126, MATCH($B$2, resultados!$A$1:$ZZ$1, 0))</f>
        <v>0</v>
      </c>
      <c r="C1132">
        <f>INDEX(resultados!$A$2:$ZZ$1395, 1126, MATCH($B$3, resultados!$A$1:$ZZ$1, 0))</f>
        <v>0</v>
      </c>
    </row>
    <row r="1133" spans="1:3">
      <c r="A1133">
        <f>INDEX(resultados!$A$2:$ZZ$1395, 1127, MATCH($B$1, resultados!$A$1:$ZZ$1, 0))</f>
        <v>0</v>
      </c>
      <c r="B1133">
        <f>INDEX(resultados!$A$2:$ZZ$1395, 1127, MATCH($B$2, resultados!$A$1:$ZZ$1, 0))</f>
        <v>0</v>
      </c>
      <c r="C1133">
        <f>INDEX(resultados!$A$2:$ZZ$1395, 1127, MATCH($B$3, resultados!$A$1:$ZZ$1, 0))</f>
        <v>0</v>
      </c>
    </row>
    <row r="1134" spans="1:3">
      <c r="A1134">
        <f>INDEX(resultados!$A$2:$ZZ$1395, 1128, MATCH($B$1, resultados!$A$1:$ZZ$1, 0))</f>
        <v>0</v>
      </c>
      <c r="B1134">
        <f>INDEX(resultados!$A$2:$ZZ$1395, 1128, MATCH($B$2, resultados!$A$1:$ZZ$1, 0))</f>
        <v>0</v>
      </c>
      <c r="C1134">
        <f>INDEX(resultados!$A$2:$ZZ$1395, 1128, MATCH($B$3, resultados!$A$1:$ZZ$1, 0))</f>
        <v>0</v>
      </c>
    </row>
    <row r="1135" spans="1:3">
      <c r="A1135">
        <f>INDEX(resultados!$A$2:$ZZ$1395, 1129, MATCH($B$1, resultados!$A$1:$ZZ$1, 0))</f>
        <v>0</v>
      </c>
      <c r="B1135">
        <f>INDEX(resultados!$A$2:$ZZ$1395, 1129, MATCH($B$2, resultados!$A$1:$ZZ$1, 0))</f>
        <v>0</v>
      </c>
      <c r="C1135">
        <f>INDEX(resultados!$A$2:$ZZ$1395, 1129, MATCH($B$3, resultados!$A$1:$ZZ$1, 0))</f>
        <v>0</v>
      </c>
    </row>
    <row r="1136" spans="1:3">
      <c r="A1136">
        <f>INDEX(resultados!$A$2:$ZZ$1395, 1130, MATCH($B$1, resultados!$A$1:$ZZ$1, 0))</f>
        <v>0</v>
      </c>
      <c r="B1136">
        <f>INDEX(resultados!$A$2:$ZZ$1395, 1130, MATCH($B$2, resultados!$A$1:$ZZ$1, 0))</f>
        <v>0</v>
      </c>
      <c r="C1136">
        <f>INDEX(resultados!$A$2:$ZZ$1395, 1130, MATCH($B$3, resultados!$A$1:$ZZ$1, 0))</f>
        <v>0</v>
      </c>
    </row>
    <row r="1137" spans="1:3">
      <c r="A1137">
        <f>INDEX(resultados!$A$2:$ZZ$1395, 1131, MATCH($B$1, resultados!$A$1:$ZZ$1, 0))</f>
        <v>0</v>
      </c>
      <c r="B1137">
        <f>INDEX(resultados!$A$2:$ZZ$1395, 1131, MATCH($B$2, resultados!$A$1:$ZZ$1, 0))</f>
        <v>0</v>
      </c>
      <c r="C1137">
        <f>INDEX(resultados!$A$2:$ZZ$1395, 1131, MATCH($B$3, resultados!$A$1:$ZZ$1, 0))</f>
        <v>0</v>
      </c>
    </row>
    <row r="1138" spans="1:3">
      <c r="A1138">
        <f>INDEX(resultados!$A$2:$ZZ$1395, 1132, MATCH($B$1, resultados!$A$1:$ZZ$1, 0))</f>
        <v>0</v>
      </c>
      <c r="B1138">
        <f>INDEX(resultados!$A$2:$ZZ$1395, 1132, MATCH($B$2, resultados!$A$1:$ZZ$1, 0))</f>
        <v>0</v>
      </c>
      <c r="C1138">
        <f>INDEX(resultados!$A$2:$ZZ$1395, 1132, MATCH($B$3, resultados!$A$1:$ZZ$1, 0))</f>
        <v>0</v>
      </c>
    </row>
    <row r="1139" spans="1:3">
      <c r="A1139">
        <f>INDEX(resultados!$A$2:$ZZ$1395, 1133, MATCH($B$1, resultados!$A$1:$ZZ$1, 0))</f>
        <v>0</v>
      </c>
      <c r="B1139">
        <f>INDEX(resultados!$A$2:$ZZ$1395, 1133, MATCH($B$2, resultados!$A$1:$ZZ$1, 0))</f>
        <v>0</v>
      </c>
      <c r="C1139">
        <f>INDEX(resultados!$A$2:$ZZ$1395, 1133, MATCH($B$3, resultados!$A$1:$ZZ$1, 0))</f>
        <v>0</v>
      </c>
    </row>
    <row r="1140" spans="1:3">
      <c r="A1140">
        <f>INDEX(resultados!$A$2:$ZZ$1395, 1134, MATCH($B$1, resultados!$A$1:$ZZ$1, 0))</f>
        <v>0</v>
      </c>
      <c r="B1140">
        <f>INDEX(resultados!$A$2:$ZZ$1395, 1134, MATCH($B$2, resultados!$A$1:$ZZ$1, 0))</f>
        <v>0</v>
      </c>
      <c r="C1140">
        <f>INDEX(resultados!$A$2:$ZZ$1395, 1134, MATCH($B$3, resultados!$A$1:$ZZ$1, 0))</f>
        <v>0</v>
      </c>
    </row>
    <row r="1141" spans="1:3">
      <c r="A1141">
        <f>INDEX(resultados!$A$2:$ZZ$1395, 1135, MATCH($B$1, resultados!$A$1:$ZZ$1, 0))</f>
        <v>0</v>
      </c>
      <c r="B1141">
        <f>INDEX(resultados!$A$2:$ZZ$1395, 1135, MATCH($B$2, resultados!$A$1:$ZZ$1, 0))</f>
        <v>0</v>
      </c>
      <c r="C1141">
        <f>INDEX(resultados!$A$2:$ZZ$1395, 1135, MATCH($B$3, resultados!$A$1:$ZZ$1, 0))</f>
        <v>0</v>
      </c>
    </row>
    <row r="1142" spans="1:3">
      <c r="A1142">
        <f>INDEX(resultados!$A$2:$ZZ$1395, 1136, MATCH($B$1, resultados!$A$1:$ZZ$1, 0))</f>
        <v>0</v>
      </c>
      <c r="B1142">
        <f>INDEX(resultados!$A$2:$ZZ$1395, 1136, MATCH($B$2, resultados!$A$1:$ZZ$1, 0))</f>
        <v>0</v>
      </c>
      <c r="C1142">
        <f>INDEX(resultados!$A$2:$ZZ$1395, 1136, MATCH($B$3, resultados!$A$1:$ZZ$1, 0))</f>
        <v>0</v>
      </c>
    </row>
    <row r="1143" spans="1:3">
      <c r="A1143">
        <f>INDEX(resultados!$A$2:$ZZ$1395, 1137, MATCH($B$1, resultados!$A$1:$ZZ$1, 0))</f>
        <v>0</v>
      </c>
      <c r="B1143">
        <f>INDEX(resultados!$A$2:$ZZ$1395, 1137, MATCH($B$2, resultados!$A$1:$ZZ$1, 0))</f>
        <v>0</v>
      </c>
      <c r="C1143">
        <f>INDEX(resultados!$A$2:$ZZ$1395, 1137, MATCH($B$3, resultados!$A$1:$ZZ$1, 0))</f>
        <v>0</v>
      </c>
    </row>
    <row r="1144" spans="1:3">
      <c r="A1144">
        <f>INDEX(resultados!$A$2:$ZZ$1395, 1138, MATCH($B$1, resultados!$A$1:$ZZ$1, 0))</f>
        <v>0</v>
      </c>
      <c r="B1144">
        <f>INDEX(resultados!$A$2:$ZZ$1395, 1138, MATCH($B$2, resultados!$A$1:$ZZ$1, 0))</f>
        <v>0</v>
      </c>
      <c r="C1144">
        <f>INDEX(resultados!$A$2:$ZZ$1395, 1138, MATCH($B$3, resultados!$A$1:$ZZ$1, 0))</f>
        <v>0</v>
      </c>
    </row>
    <row r="1145" spans="1:3">
      <c r="A1145">
        <f>INDEX(resultados!$A$2:$ZZ$1395, 1139, MATCH($B$1, resultados!$A$1:$ZZ$1, 0))</f>
        <v>0</v>
      </c>
      <c r="B1145">
        <f>INDEX(resultados!$A$2:$ZZ$1395, 1139, MATCH($B$2, resultados!$A$1:$ZZ$1, 0))</f>
        <v>0</v>
      </c>
      <c r="C1145">
        <f>INDEX(resultados!$A$2:$ZZ$1395, 1139, MATCH($B$3, resultados!$A$1:$ZZ$1, 0))</f>
        <v>0</v>
      </c>
    </row>
    <row r="1146" spans="1:3">
      <c r="A1146">
        <f>INDEX(resultados!$A$2:$ZZ$1395, 1140, MATCH($B$1, resultados!$A$1:$ZZ$1, 0))</f>
        <v>0</v>
      </c>
      <c r="B1146">
        <f>INDEX(resultados!$A$2:$ZZ$1395, 1140, MATCH($B$2, resultados!$A$1:$ZZ$1, 0))</f>
        <v>0</v>
      </c>
      <c r="C1146">
        <f>INDEX(resultados!$A$2:$ZZ$1395, 1140, MATCH($B$3, resultados!$A$1:$ZZ$1, 0))</f>
        <v>0</v>
      </c>
    </row>
    <row r="1147" spans="1:3">
      <c r="A1147">
        <f>INDEX(resultados!$A$2:$ZZ$1395, 1141, MATCH($B$1, resultados!$A$1:$ZZ$1, 0))</f>
        <v>0</v>
      </c>
      <c r="B1147">
        <f>INDEX(resultados!$A$2:$ZZ$1395, 1141, MATCH($B$2, resultados!$A$1:$ZZ$1, 0))</f>
        <v>0</v>
      </c>
      <c r="C1147">
        <f>INDEX(resultados!$A$2:$ZZ$1395, 1141, MATCH($B$3, resultados!$A$1:$ZZ$1, 0))</f>
        <v>0</v>
      </c>
    </row>
    <row r="1148" spans="1:3">
      <c r="A1148">
        <f>INDEX(resultados!$A$2:$ZZ$1395, 1142, MATCH($B$1, resultados!$A$1:$ZZ$1, 0))</f>
        <v>0</v>
      </c>
      <c r="B1148">
        <f>INDEX(resultados!$A$2:$ZZ$1395, 1142, MATCH($B$2, resultados!$A$1:$ZZ$1, 0))</f>
        <v>0</v>
      </c>
      <c r="C1148">
        <f>INDEX(resultados!$A$2:$ZZ$1395, 1142, MATCH($B$3, resultados!$A$1:$ZZ$1, 0))</f>
        <v>0</v>
      </c>
    </row>
    <row r="1149" spans="1:3">
      <c r="A1149">
        <f>INDEX(resultados!$A$2:$ZZ$1395, 1143, MATCH($B$1, resultados!$A$1:$ZZ$1, 0))</f>
        <v>0</v>
      </c>
      <c r="B1149">
        <f>INDEX(resultados!$A$2:$ZZ$1395, 1143, MATCH($B$2, resultados!$A$1:$ZZ$1, 0))</f>
        <v>0</v>
      </c>
      <c r="C1149">
        <f>INDEX(resultados!$A$2:$ZZ$1395, 1143, MATCH($B$3, resultados!$A$1:$ZZ$1, 0))</f>
        <v>0</v>
      </c>
    </row>
    <row r="1150" spans="1:3">
      <c r="A1150">
        <f>INDEX(resultados!$A$2:$ZZ$1395, 1144, MATCH($B$1, resultados!$A$1:$ZZ$1, 0))</f>
        <v>0</v>
      </c>
      <c r="B1150">
        <f>INDEX(resultados!$A$2:$ZZ$1395, 1144, MATCH($B$2, resultados!$A$1:$ZZ$1, 0))</f>
        <v>0</v>
      </c>
      <c r="C1150">
        <f>INDEX(resultados!$A$2:$ZZ$1395, 1144, MATCH($B$3, resultados!$A$1:$ZZ$1, 0))</f>
        <v>0</v>
      </c>
    </row>
    <row r="1151" spans="1:3">
      <c r="A1151">
        <f>INDEX(resultados!$A$2:$ZZ$1395, 1145, MATCH($B$1, resultados!$A$1:$ZZ$1, 0))</f>
        <v>0</v>
      </c>
      <c r="B1151">
        <f>INDEX(resultados!$A$2:$ZZ$1395, 1145, MATCH($B$2, resultados!$A$1:$ZZ$1, 0))</f>
        <v>0</v>
      </c>
      <c r="C1151">
        <f>INDEX(resultados!$A$2:$ZZ$1395, 1145, MATCH($B$3, resultados!$A$1:$ZZ$1, 0))</f>
        <v>0</v>
      </c>
    </row>
    <row r="1152" spans="1:3">
      <c r="A1152">
        <f>INDEX(resultados!$A$2:$ZZ$1395, 1146, MATCH($B$1, resultados!$A$1:$ZZ$1, 0))</f>
        <v>0</v>
      </c>
      <c r="B1152">
        <f>INDEX(resultados!$A$2:$ZZ$1395, 1146, MATCH($B$2, resultados!$A$1:$ZZ$1, 0))</f>
        <v>0</v>
      </c>
      <c r="C1152">
        <f>INDEX(resultados!$A$2:$ZZ$1395, 1146, MATCH($B$3, resultados!$A$1:$ZZ$1, 0))</f>
        <v>0</v>
      </c>
    </row>
    <row r="1153" spans="1:3">
      <c r="A1153">
        <f>INDEX(resultados!$A$2:$ZZ$1395, 1147, MATCH($B$1, resultados!$A$1:$ZZ$1, 0))</f>
        <v>0</v>
      </c>
      <c r="B1153">
        <f>INDEX(resultados!$A$2:$ZZ$1395, 1147, MATCH($B$2, resultados!$A$1:$ZZ$1, 0))</f>
        <v>0</v>
      </c>
      <c r="C1153">
        <f>INDEX(resultados!$A$2:$ZZ$1395, 1147, MATCH($B$3, resultados!$A$1:$ZZ$1, 0))</f>
        <v>0</v>
      </c>
    </row>
    <row r="1154" spans="1:3">
      <c r="A1154">
        <f>INDEX(resultados!$A$2:$ZZ$1395, 1148, MATCH($B$1, resultados!$A$1:$ZZ$1, 0))</f>
        <v>0</v>
      </c>
      <c r="B1154">
        <f>INDEX(resultados!$A$2:$ZZ$1395, 1148, MATCH($B$2, resultados!$A$1:$ZZ$1, 0))</f>
        <v>0</v>
      </c>
      <c r="C1154">
        <f>INDEX(resultados!$A$2:$ZZ$1395, 1148, MATCH($B$3, resultados!$A$1:$ZZ$1, 0))</f>
        <v>0</v>
      </c>
    </row>
    <row r="1155" spans="1:3">
      <c r="A1155">
        <f>INDEX(resultados!$A$2:$ZZ$1395, 1149, MATCH($B$1, resultados!$A$1:$ZZ$1, 0))</f>
        <v>0</v>
      </c>
      <c r="B1155">
        <f>INDEX(resultados!$A$2:$ZZ$1395, 1149, MATCH($B$2, resultados!$A$1:$ZZ$1, 0))</f>
        <v>0</v>
      </c>
      <c r="C1155">
        <f>INDEX(resultados!$A$2:$ZZ$1395, 1149, MATCH($B$3, resultados!$A$1:$ZZ$1, 0))</f>
        <v>0</v>
      </c>
    </row>
    <row r="1156" spans="1:3">
      <c r="A1156">
        <f>INDEX(resultados!$A$2:$ZZ$1395, 1150, MATCH($B$1, resultados!$A$1:$ZZ$1, 0))</f>
        <v>0</v>
      </c>
      <c r="B1156">
        <f>INDEX(resultados!$A$2:$ZZ$1395, 1150, MATCH($B$2, resultados!$A$1:$ZZ$1, 0))</f>
        <v>0</v>
      </c>
      <c r="C1156">
        <f>INDEX(resultados!$A$2:$ZZ$1395, 1150, MATCH($B$3, resultados!$A$1:$ZZ$1, 0))</f>
        <v>0</v>
      </c>
    </row>
    <row r="1157" spans="1:3">
      <c r="A1157">
        <f>INDEX(resultados!$A$2:$ZZ$1395, 1151, MATCH($B$1, resultados!$A$1:$ZZ$1, 0))</f>
        <v>0</v>
      </c>
      <c r="B1157">
        <f>INDEX(resultados!$A$2:$ZZ$1395, 1151, MATCH($B$2, resultados!$A$1:$ZZ$1, 0))</f>
        <v>0</v>
      </c>
      <c r="C1157">
        <f>INDEX(resultados!$A$2:$ZZ$1395, 1151, MATCH($B$3, resultados!$A$1:$ZZ$1, 0))</f>
        <v>0</v>
      </c>
    </row>
    <row r="1158" spans="1:3">
      <c r="A1158">
        <f>INDEX(resultados!$A$2:$ZZ$1395, 1152, MATCH($B$1, resultados!$A$1:$ZZ$1, 0))</f>
        <v>0</v>
      </c>
      <c r="B1158">
        <f>INDEX(resultados!$A$2:$ZZ$1395, 1152, MATCH($B$2, resultados!$A$1:$ZZ$1, 0))</f>
        <v>0</v>
      </c>
      <c r="C1158">
        <f>INDEX(resultados!$A$2:$ZZ$1395, 1152, MATCH($B$3, resultados!$A$1:$ZZ$1, 0))</f>
        <v>0</v>
      </c>
    </row>
    <row r="1159" spans="1:3">
      <c r="A1159">
        <f>INDEX(resultados!$A$2:$ZZ$1395, 1153, MATCH($B$1, resultados!$A$1:$ZZ$1, 0))</f>
        <v>0</v>
      </c>
      <c r="B1159">
        <f>INDEX(resultados!$A$2:$ZZ$1395, 1153, MATCH($B$2, resultados!$A$1:$ZZ$1, 0))</f>
        <v>0</v>
      </c>
      <c r="C1159">
        <f>INDEX(resultados!$A$2:$ZZ$1395, 1153, MATCH($B$3, resultados!$A$1:$ZZ$1, 0))</f>
        <v>0</v>
      </c>
    </row>
    <row r="1160" spans="1:3">
      <c r="A1160">
        <f>INDEX(resultados!$A$2:$ZZ$1395, 1154, MATCH($B$1, resultados!$A$1:$ZZ$1, 0))</f>
        <v>0</v>
      </c>
      <c r="B1160">
        <f>INDEX(resultados!$A$2:$ZZ$1395, 1154, MATCH($B$2, resultados!$A$1:$ZZ$1, 0))</f>
        <v>0</v>
      </c>
      <c r="C1160">
        <f>INDEX(resultados!$A$2:$ZZ$1395, 1154, MATCH($B$3, resultados!$A$1:$ZZ$1, 0))</f>
        <v>0</v>
      </c>
    </row>
    <row r="1161" spans="1:3">
      <c r="A1161">
        <f>INDEX(resultados!$A$2:$ZZ$1395, 1155, MATCH($B$1, resultados!$A$1:$ZZ$1, 0))</f>
        <v>0</v>
      </c>
      <c r="B1161">
        <f>INDEX(resultados!$A$2:$ZZ$1395, 1155, MATCH($B$2, resultados!$A$1:$ZZ$1, 0))</f>
        <v>0</v>
      </c>
      <c r="C1161">
        <f>INDEX(resultados!$A$2:$ZZ$1395, 1155, MATCH($B$3, resultados!$A$1:$ZZ$1, 0))</f>
        <v>0</v>
      </c>
    </row>
    <row r="1162" spans="1:3">
      <c r="A1162">
        <f>INDEX(resultados!$A$2:$ZZ$1395, 1156, MATCH($B$1, resultados!$A$1:$ZZ$1, 0))</f>
        <v>0</v>
      </c>
      <c r="B1162">
        <f>INDEX(resultados!$A$2:$ZZ$1395, 1156, MATCH($B$2, resultados!$A$1:$ZZ$1, 0))</f>
        <v>0</v>
      </c>
      <c r="C1162">
        <f>INDEX(resultados!$A$2:$ZZ$1395, 1156, MATCH($B$3, resultados!$A$1:$ZZ$1, 0))</f>
        <v>0</v>
      </c>
    </row>
    <row r="1163" spans="1:3">
      <c r="A1163">
        <f>INDEX(resultados!$A$2:$ZZ$1395, 1157, MATCH($B$1, resultados!$A$1:$ZZ$1, 0))</f>
        <v>0</v>
      </c>
      <c r="B1163">
        <f>INDEX(resultados!$A$2:$ZZ$1395, 1157, MATCH($B$2, resultados!$A$1:$ZZ$1, 0))</f>
        <v>0</v>
      </c>
      <c r="C1163">
        <f>INDEX(resultados!$A$2:$ZZ$1395, 1157, MATCH($B$3, resultados!$A$1:$ZZ$1, 0))</f>
        <v>0</v>
      </c>
    </row>
    <row r="1164" spans="1:3">
      <c r="A1164">
        <f>INDEX(resultados!$A$2:$ZZ$1395, 1158, MATCH($B$1, resultados!$A$1:$ZZ$1, 0))</f>
        <v>0</v>
      </c>
      <c r="B1164">
        <f>INDEX(resultados!$A$2:$ZZ$1395, 1158, MATCH($B$2, resultados!$A$1:$ZZ$1, 0))</f>
        <v>0</v>
      </c>
      <c r="C1164">
        <f>INDEX(resultados!$A$2:$ZZ$1395, 1158, MATCH($B$3, resultados!$A$1:$ZZ$1, 0))</f>
        <v>0</v>
      </c>
    </row>
    <row r="1165" spans="1:3">
      <c r="A1165">
        <f>INDEX(resultados!$A$2:$ZZ$1395, 1159, MATCH($B$1, resultados!$A$1:$ZZ$1, 0))</f>
        <v>0</v>
      </c>
      <c r="B1165">
        <f>INDEX(resultados!$A$2:$ZZ$1395, 1159, MATCH($B$2, resultados!$A$1:$ZZ$1, 0))</f>
        <v>0</v>
      </c>
      <c r="C1165">
        <f>INDEX(resultados!$A$2:$ZZ$1395, 1159, MATCH($B$3, resultados!$A$1:$ZZ$1, 0))</f>
        <v>0</v>
      </c>
    </row>
    <row r="1166" spans="1:3">
      <c r="A1166">
        <f>INDEX(resultados!$A$2:$ZZ$1395, 1160, MATCH($B$1, resultados!$A$1:$ZZ$1, 0))</f>
        <v>0</v>
      </c>
      <c r="B1166">
        <f>INDEX(resultados!$A$2:$ZZ$1395, 1160, MATCH($B$2, resultados!$A$1:$ZZ$1, 0))</f>
        <v>0</v>
      </c>
      <c r="C1166">
        <f>INDEX(resultados!$A$2:$ZZ$1395, 1160, MATCH($B$3, resultados!$A$1:$ZZ$1, 0))</f>
        <v>0</v>
      </c>
    </row>
    <row r="1167" spans="1:3">
      <c r="A1167">
        <f>INDEX(resultados!$A$2:$ZZ$1395, 1161, MATCH($B$1, resultados!$A$1:$ZZ$1, 0))</f>
        <v>0</v>
      </c>
      <c r="B1167">
        <f>INDEX(resultados!$A$2:$ZZ$1395, 1161, MATCH($B$2, resultados!$A$1:$ZZ$1, 0))</f>
        <v>0</v>
      </c>
      <c r="C1167">
        <f>INDEX(resultados!$A$2:$ZZ$1395, 1161, MATCH($B$3, resultados!$A$1:$ZZ$1, 0))</f>
        <v>0</v>
      </c>
    </row>
    <row r="1168" spans="1:3">
      <c r="A1168">
        <f>INDEX(resultados!$A$2:$ZZ$1395, 1162, MATCH($B$1, resultados!$A$1:$ZZ$1, 0))</f>
        <v>0</v>
      </c>
      <c r="B1168">
        <f>INDEX(resultados!$A$2:$ZZ$1395, 1162, MATCH($B$2, resultados!$A$1:$ZZ$1, 0))</f>
        <v>0</v>
      </c>
      <c r="C1168">
        <f>INDEX(resultados!$A$2:$ZZ$1395, 1162, MATCH($B$3, resultados!$A$1:$ZZ$1, 0))</f>
        <v>0</v>
      </c>
    </row>
    <row r="1169" spans="1:3">
      <c r="A1169">
        <f>INDEX(resultados!$A$2:$ZZ$1395, 1163, MATCH($B$1, resultados!$A$1:$ZZ$1, 0))</f>
        <v>0</v>
      </c>
      <c r="B1169">
        <f>INDEX(resultados!$A$2:$ZZ$1395, 1163, MATCH($B$2, resultados!$A$1:$ZZ$1, 0))</f>
        <v>0</v>
      </c>
      <c r="C1169">
        <f>INDEX(resultados!$A$2:$ZZ$1395, 1163, MATCH($B$3, resultados!$A$1:$ZZ$1, 0))</f>
        <v>0</v>
      </c>
    </row>
    <row r="1170" spans="1:3">
      <c r="A1170">
        <f>INDEX(resultados!$A$2:$ZZ$1395, 1164, MATCH($B$1, resultados!$A$1:$ZZ$1, 0))</f>
        <v>0</v>
      </c>
      <c r="B1170">
        <f>INDEX(resultados!$A$2:$ZZ$1395, 1164, MATCH($B$2, resultados!$A$1:$ZZ$1, 0))</f>
        <v>0</v>
      </c>
      <c r="C1170">
        <f>INDEX(resultados!$A$2:$ZZ$1395, 1164, MATCH($B$3, resultados!$A$1:$ZZ$1, 0))</f>
        <v>0</v>
      </c>
    </row>
    <row r="1171" spans="1:3">
      <c r="A1171">
        <f>INDEX(resultados!$A$2:$ZZ$1395, 1165, MATCH($B$1, resultados!$A$1:$ZZ$1, 0))</f>
        <v>0</v>
      </c>
      <c r="B1171">
        <f>INDEX(resultados!$A$2:$ZZ$1395, 1165, MATCH($B$2, resultados!$A$1:$ZZ$1, 0))</f>
        <v>0</v>
      </c>
      <c r="C1171">
        <f>INDEX(resultados!$A$2:$ZZ$1395, 1165, MATCH($B$3, resultados!$A$1:$ZZ$1, 0))</f>
        <v>0</v>
      </c>
    </row>
    <row r="1172" spans="1:3">
      <c r="A1172">
        <f>INDEX(resultados!$A$2:$ZZ$1395, 1166, MATCH($B$1, resultados!$A$1:$ZZ$1, 0))</f>
        <v>0</v>
      </c>
      <c r="B1172">
        <f>INDEX(resultados!$A$2:$ZZ$1395, 1166, MATCH($B$2, resultados!$A$1:$ZZ$1, 0))</f>
        <v>0</v>
      </c>
      <c r="C1172">
        <f>INDEX(resultados!$A$2:$ZZ$1395, 1166, MATCH($B$3, resultados!$A$1:$ZZ$1, 0))</f>
        <v>0</v>
      </c>
    </row>
    <row r="1173" spans="1:3">
      <c r="A1173">
        <f>INDEX(resultados!$A$2:$ZZ$1395, 1167, MATCH($B$1, resultados!$A$1:$ZZ$1, 0))</f>
        <v>0</v>
      </c>
      <c r="B1173">
        <f>INDEX(resultados!$A$2:$ZZ$1395, 1167, MATCH($B$2, resultados!$A$1:$ZZ$1, 0))</f>
        <v>0</v>
      </c>
      <c r="C1173">
        <f>INDEX(resultados!$A$2:$ZZ$1395, 1167, MATCH($B$3, resultados!$A$1:$ZZ$1, 0))</f>
        <v>0</v>
      </c>
    </row>
    <row r="1174" spans="1:3">
      <c r="A1174">
        <f>INDEX(resultados!$A$2:$ZZ$1395, 1168, MATCH($B$1, resultados!$A$1:$ZZ$1, 0))</f>
        <v>0</v>
      </c>
      <c r="B1174">
        <f>INDEX(resultados!$A$2:$ZZ$1395, 1168, MATCH($B$2, resultados!$A$1:$ZZ$1, 0))</f>
        <v>0</v>
      </c>
      <c r="C1174">
        <f>INDEX(resultados!$A$2:$ZZ$1395, 1168, MATCH($B$3, resultados!$A$1:$ZZ$1, 0))</f>
        <v>0</v>
      </c>
    </row>
    <row r="1175" spans="1:3">
      <c r="A1175">
        <f>INDEX(resultados!$A$2:$ZZ$1395, 1169, MATCH($B$1, resultados!$A$1:$ZZ$1, 0))</f>
        <v>0</v>
      </c>
      <c r="B1175">
        <f>INDEX(resultados!$A$2:$ZZ$1395, 1169, MATCH($B$2, resultados!$A$1:$ZZ$1, 0))</f>
        <v>0</v>
      </c>
      <c r="C1175">
        <f>INDEX(resultados!$A$2:$ZZ$1395, 1169, MATCH($B$3, resultados!$A$1:$ZZ$1, 0))</f>
        <v>0</v>
      </c>
    </row>
    <row r="1176" spans="1:3">
      <c r="A1176">
        <f>INDEX(resultados!$A$2:$ZZ$1395, 1170, MATCH($B$1, resultados!$A$1:$ZZ$1, 0))</f>
        <v>0</v>
      </c>
      <c r="B1176">
        <f>INDEX(resultados!$A$2:$ZZ$1395, 1170, MATCH($B$2, resultados!$A$1:$ZZ$1, 0))</f>
        <v>0</v>
      </c>
      <c r="C1176">
        <f>INDEX(resultados!$A$2:$ZZ$1395, 1170, MATCH($B$3, resultados!$A$1:$ZZ$1, 0))</f>
        <v>0</v>
      </c>
    </row>
    <row r="1177" spans="1:3">
      <c r="A1177">
        <f>INDEX(resultados!$A$2:$ZZ$1395, 1171, MATCH($B$1, resultados!$A$1:$ZZ$1, 0))</f>
        <v>0</v>
      </c>
      <c r="B1177">
        <f>INDEX(resultados!$A$2:$ZZ$1395, 1171, MATCH($B$2, resultados!$A$1:$ZZ$1, 0))</f>
        <v>0</v>
      </c>
      <c r="C1177">
        <f>INDEX(resultados!$A$2:$ZZ$1395, 1171, MATCH($B$3, resultados!$A$1:$ZZ$1, 0))</f>
        <v>0</v>
      </c>
    </row>
    <row r="1178" spans="1:3">
      <c r="A1178">
        <f>INDEX(resultados!$A$2:$ZZ$1395, 1172, MATCH($B$1, resultados!$A$1:$ZZ$1, 0))</f>
        <v>0</v>
      </c>
      <c r="B1178">
        <f>INDEX(resultados!$A$2:$ZZ$1395, 1172, MATCH($B$2, resultados!$A$1:$ZZ$1, 0))</f>
        <v>0</v>
      </c>
      <c r="C1178">
        <f>INDEX(resultados!$A$2:$ZZ$1395, 1172, MATCH($B$3, resultados!$A$1:$ZZ$1, 0))</f>
        <v>0</v>
      </c>
    </row>
    <row r="1179" spans="1:3">
      <c r="A1179">
        <f>INDEX(resultados!$A$2:$ZZ$1395, 1173, MATCH($B$1, resultados!$A$1:$ZZ$1, 0))</f>
        <v>0</v>
      </c>
      <c r="B1179">
        <f>INDEX(resultados!$A$2:$ZZ$1395, 1173, MATCH($B$2, resultados!$A$1:$ZZ$1, 0))</f>
        <v>0</v>
      </c>
      <c r="C1179">
        <f>INDEX(resultados!$A$2:$ZZ$1395, 1173, MATCH($B$3, resultados!$A$1:$ZZ$1, 0))</f>
        <v>0</v>
      </c>
    </row>
    <row r="1180" spans="1:3">
      <c r="A1180">
        <f>INDEX(resultados!$A$2:$ZZ$1395, 1174, MATCH($B$1, resultados!$A$1:$ZZ$1, 0))</f>
        <v>0</v>
      </c>
      <c r="B1180">
        <f>INDEX(resultados!$A$2:$ZZ$1395, 1174, MATCH($B$2, resultados!$A$1:$ZZ$1, 0))</f>
        <v>0</v>
      </c>
      <c r="C1180">
        <f>INDEX(resultados!$A$2:$ZZ$1395, 1174, MATCH($B$3, resultados!$A$1:$ZZ$1, 0))</f>
        <v>0</v>
      </c>
    </row>
    <row r="1181" spans="1:3">
      <c r="A1181">
        <f>INDEX(resultados!$A$2:$ZZ$1395, 1175, MATCH($B$1, resultados!$A$1:$ZZ$1, 0))</f>
        <v>0</v>
      </c>
      <c r="B1181">
        <f>INDEX(resultados!$A$2:$ZZ$1395, 1175, MATCH($B$2, resultados!$A$1:$ZZ$1, 0))</f>
        <v>0</v>
      </c>
      <c r="C1181">
        <f>INDEX(resultados!$A$2:$ZZ$1395, 1175, MATCH($B$3, resultados!$A$1:$ZZ$1, 0))</f>
        <v>0</v>
      </c>
    </row>
    <row r="1182" spans="1:3">
      <c r="A1182">
        <f>INDEX(resultados!$A$2:$ZZ$1395, 1176, MATCH($B$1, resultados!$A$1:$ZZ$1, 0))</f>
        <v>0</v>
      </c>
      <c r="B1182">
        <f>INDEX(resultados!$A$2:$ZZ$1395, 1176, MATCH($B$2, resultados!$A$1:$ZZ$1, 0))</f>
        <v>0</v>
      </c>
      <c r="C1182">
        <f>INDEX(resultados!$A$2:$ZZ$1395, 1176, MATCH($B$3, resultados!$A$1:$ZZ$1, 0))</f>
        <v>0</v>
      </c>
    </row>
    <row r="1183" spans="1:3">
      <c r="A1183">
        <f>INDEX(resultados!$A$2:$ZZ$1395, 1177, MATCH($B$1, resultados!$A$1:$ZZ$1, 0))</f>
        <v>0</v>
      </c>
      <c r="B1183">
        <f>INDEX(resultados!$A$2:$ZZ$1395, 1177, MATCH($B$2, resultados!$A$1:$ZZ$1, 0))</f>
        <v>0</v>
      </c>
      <c r="C1183">
        <f>INDEX(resultados!$A$2:$ZZ$1395, 1177, MATCH($B$3, resultados!$A$1:$ZZ$1, 0))</f>
        <v>0</v>
      </c>
    </row>
    <row r="1184" spans="1:3">
      <c r="A1184">
        <f>INDEX(resultados!$A$2:$ZZ$1395, 1178, MATCH($B$1, resultados!$A$1:$ZZ$1, 0))</f>
        <v>0</v>
      </c>
      <c r="B1184">
        <f>INDEX(resultados!$A$2:$ZZ$1395, 1178, MATCH($B$2, resultados!$A$1:$ZZ$1, 0))</f>
        <v>0</v>
      </c>
      <c r="C1184">
        <f>INDEX(resultados!$A$2:$ZZ$1395, 1178, MATCH($B$3, resultados!$A$1:$ZZ$1, 0))</f>
        <v>0</v>
      </c>
    </row>
    <row r="1185" spans="1:3">
      <c r="A1185">
        <f>INDEX(resultados!$A$2:$ZZ$1395, 1179, MATCH($B$1, resultados!$A$1:$ZZ$1, 0))</f>
        <v>0</v>
      </c>
      <c r="B1185">
        <f>INDEX(resultados!$A$2:$ZZ$1395, 1179, MATCH($B$2, resultados!$A$1:$ZZ$1, 0))</f>
        <v>0</v>
      </c>
      <c r="C1185">
        <f>INDEX(resultados!$A$2:$ZZ$1395, 1179, MATCH($B$3, resultados!$A$1:$ZZ$1, 0))</f>
        <v>0</v>
      </c>
    </row>
    <row r="1186" spans="1:3">
      <c r="A1186">
        <f>INDEX(resultados!$A$2:$ZZ$1395, 1180, MATCH($B$1, resultados!$A$1:$ZZ$1, 0))</f>
        <v>0</v>
      </c>
      <c r="B1186">
        <f>INDEX(resultados!$A$2:$ZZ$1395, 1180, MATCH($B$2, resultados!$A$1:$ZZ$1, 0))</f>
        <v>0</v>
      </c>
      <c r="C1186">
        <f>INDEX(resultados!$A$2:$ZZ$1395, 1180, MATCH($B$3, resultados!$A$1:$ZZ$1, 0))</f>
        <v>0</v>
      </c>
    </row>
    <row r="1187" spans="1:3">
      <c r="A1187">
        <f>INDEX(resultados!$A$2:$ZZ$1395, 1181, MATCH($B$1, resultados!$A$1:$ZZ$1, 0))</f>
        <v>0</v>
      </c>
      <c r="B1187">
        <f>INDEX(resultados!$A$2:$ZZ$1395, 1181, MATCH($B$2, resultados!$A$1:$ZZ$1, 0))</f>
        <v>0</v>
      </c>
      <c r="C1187">
        <f>INDEX(resultados!$A$2:$ZZ$1395, 1181, MATCH($B$3, resultados!$A$1:$ZZ$1, 0))</f>
        <v>0</v>
      </c>
    </row>
    <row r="1188" spans="1:3">
      <c r="A1188">
        <f>INDEX(resultados!$A$2:$ZZ$1395, 1182, MATCH($B$1, resultados!$A$1:$ZZ$1, 0))</f>
        <v>0</v>
      </c>
      <c r="B1188">
        <f>INDEX(resultados!$A$2:$ZZ$1395, 1182, MATCH($B$2, resultados!$A$1:$ZZ$1, 0))</f>
        <v>0</v>
      </c>
      <c r="C1188">
        <f>INDEX(resultados!$A$2:$ZZ$1395, 1182, MATCH($B$3, resultados!$A$1:$ZZ$1, 0))</f>
        <v>0</v>
      </c>
    </row>
    <row r="1189" spans="1:3">
      <c r="A1189">
        <f>INDEX(resultados!$A$2:$ZZ$1395, 1183, MATCH($B$1, resultados!$A$1:$ZZ$1, 0))</f>
        <v>0</v>
      </c>
      <c r="B1189">
        <f>INDEX(resultados!$A$2:$ZZ$1395, 1183, MATCH($B$2, resultados!$A$1:$ZZ$1, 0))</f>
        <v>0</v>
      </c>
      <c r="C1189">
        <f>INDEX(resultados!$A$2:$ZZ$1395, 1183, MATCH($B$3, resultados!$A$1:$ZZ$1, 0))</f>
        <v>0</v>
      </c>
    </row>
    <row r="1190" spans="1:3">
      <c r="A1190">
        <f>INDEX(resultados!$A$2:$ZZ$1395, 1184, MATCH($B$1, resultados!$A$1:$ZZ$1, 0))</f>
        <v>0</v>
      </c>
      <c r="B1190">
        <f>INDEX(resultados!$A$2:$ZZ$1395, 1184, MATCH($B$2, resultados!$A$1:$ZZ$1, 0))</f>
        <v>0</v>
      </c>
      <c r="C1190">
        <f>INDEX(resultados!$A$2:$ZZ$1395, 1184, MATCH($B$3, resultados!$A$1:$ZZ$1, 0))</f>
        <v>0</v>
      </c>
    </row>
    <row r="1191" spans="1:3">
      <c r="A1191">
        <f>INDEX(resultados!$A$2:$ZZ$1395, 1185, MATCH($B$1, resultados!$A$1:$ZZ$1, 0))</f>
        <v>0</v>
      </c>
      <c r="B1191">
        <f>INDEX(resultados!$A$2:$ZZ$1395, 1185, MATCH($B$2, resultados!$A$1:$ZZ$1, 0))</f>
        <v>0</v>
      </c>
      <c r="C1191">
        <f>INDEX(resultados!$A$2:$ZZ$1395, 1185, MATCH($B$3, resultados!$A$1:$ZZ$1, 0))</f>
        <v>0</v>
      </c>
    </row>
    <row r="1192" spans="1:3">
      <c r="A1192">
        <f>INDEX(resultados!$A$2:$ZZ$1395, 1186, MATCH($B$1, resultados!$A$1:$ZZ$1, 0))</f>
        <v>0</v>
      </c>
      <c r="B1192">
        <f>INDEX(resultados!$A$2:$ZZ$1395, 1186, MATCH($B$2, resultados!$A$1:$ZZ$1, 0))</f>
        <v>0</v>
      </c>
      <c r="C1192">
        <f>INDEX(resultados!$A$2:$ZZ$1395, 1186, MATCH($B$3, resultados!$A$1:$ZZ$1, 0))</f>
        <v>0</v>
      </c>
    </row>
    <row r="1193" spans="1:3">
      <c r="A1193">
        <f>INDEX(resultados!$A$2:$ZZ$1395, 1187, MATCH($B$1, resultados!$A$1:$ZZ$1, 0))</f>
        <v>0</v>
      </c>
      <c r="B1193">
        <f>INDEX(resultados!$A$2:$ZZ$1395, 1187, MATCH($B$2, resultados!$A$1:$ZZ$1, 0))</f>
        <v>0</v>
      </c>
      <c r="C1193">
        <f>INDEX(resultados!$A$2:$ZZ$1395, 1187, MATCH($B$3, resultados!$A$1:$ZZ$1, 0))</f>
        <v>0</v>
      </c>
    </row>
    <row r="1194" spans="1:3">
      <c r="A1194">
        <f>INDEX(resultados!$A$2:$ZZ$1395, 1188, MATCH($B$1, resultados!$A$1:$ZZ$1, 0))</f>
        <v>0</v>
      </c>
      <c r="B1194">
        <f>INDEX(resultados!$A$2:$ZZ$1395, 1188, MATCH($B$2, resultados!$A$1:$ZZ$1, 0))</f>
        <v>0</v>
      </c>
      <c r="C1194">
        <f>INDEX(resultados!$A$2:$ZZ$1395, 1188, MATCH($B$3, resultados!$A$1:$ZZ$1, 0))</f>
        <v>0</v>
      </c>
    </row>
    <row r="1195" spans="1:3">
      <c r="A1195">
        <f>INDEX(resultados!$A$2:$ZZ$1395, 1189, MATCH($B$1, resultados!$A$1:$ZZ$1, 0))</f>
        <v>0</v>
      </c>
      <c r="B1195">
        <f>INDEX(resultados!$A$2:$ZZ$1395, 1189, MATCH($B$2, resultados!$A$1:$ZZ$1, 0))</f>
        <v>0</v>
      </c>
      <c r="C1195">
        <f>INDEX(resultados!$A$2:$ZZ$1395, 1189, MATCH($B$3, resultados!$A$1:$ZZ$1, 0))</f>
        <v>0</v>
      </c>
    </row>
    <row r="1196" spans="1:3">
      <c r="A1196">
        <f>INDEX(resultados!$A$2:$ZZ$1395, 1190, MATCH($B$1, resultados!$A$1:$ZZ$1, 0))</f>
        <v>0</v>
      </c>
      <c r="B1196">
        <f>INDEX(resultados!$A$2:$ZZ$1395, 1190, MATCH($B$2, resultados!$A$1:$ZZ$1, 0))</f>
        <v>0</v>
      </c>
      <c r="C1196">
        <f>INDEX(resultados!$A$2:$ZZ$1395, 1190, MATCH($B$3, resultados!$A$1:$ZZ$1, 0))</f>
        <v>0</v>
      </c>
    </row>
    <row r="1197" spans="1:3">
      <c r="A1197">
        <f>INDEX(resultados!$A$2:$ZZ$1395, 1191, MATCH($B$1, resultados!$A$1:$ZZ$1, 0))</f>
        <v>0</v>
      </c>
      <c r="B1197">
        <f>INDEX(resultados!$A$2:$ZZ$1395, 1191, MATCH($B$2, resultados!$A$1:$ZZ$1, 0))</f>
        <v>0</v>
      </c>
      <c r="C1197">
        <f>INDEX(resultados!$A$2:$ZZ$1395, 1191, MATCH($B$3, resultados!$A$1:$ZZ$1, 0))</f>
        <v>0</v>
      </c>
    </row>
    <row r="1198" spans="1:3">
      <c r="A1198">
        <f>INDEX(resultados!$A$2:$ZZ$1395, 1192, MATCH($B$1, resultados!$A$1:$ZZ$1, 0))</f>
        <v>0</v>
      </c>
      <c r="B1198">
        <f>INDEX(resultados!$A$2:$ZZ$1395, 1192, MATCH($B$2, resultados!$A$1:$ZZ$1, 0))</f>
        <v>0</v>
      </c>
      <c r="C1198">
        <f>INDEX(resultados!$A$2:$ZZ$1395, 1192, MATCH($B$3, resultados!$A$1:$ZZ$1, 0))</f>
        <v>0</v>
      </c>
    </row>
    <row r="1199" spans="1:3">
      <c r="A1199">
        <f>INDEX(resultados!$A$2:$ZZ$1395, 1193, MATCH($B$1, resultados!$A$1:$ZZ$1, 0))</f>
        <v>0</v>
      </c>
      <c r="B1199">
        <f>INDEX(resultados!$A$2:$ZZ$1395, 1193, MATCH($B$2, resultados!$A$1:$ZZ$1, 0))</f>
        <v>0</v>
      </c>
      <c r="C1199">
        <f>INDEX(resultados!$A$2:$ZZ$1395, 1193, MATCH($B$3, resultados!$A$1:$ZZ$1, 0))</f>
        <v>0</v>
      </c>
    </row>
    <row r="1200" spans="1:3">
      <c r="A1200">
        <f>INDEX(resultados!$A$2:$ZZ$1395, 1194, MATCH($B$1, resultados!$A$1:$ZZ$1, 0))</f>
        <v>0</v>
      </c>
      <c r="B1200">
        <f>INDEX(resultados!$A$2:$ZZ$1395, 1194, MATCH($B$2, resultados!$A$1:$ZZ$1, 0))</f>
        <v>0</v>
      </c>
      <c r="C1200">
        <f>INDEX(resultados!$A$2:$ZZ$1395, 1194, MATCH($B$3, resultados!$A$1:$ZZ$1, 0))</f>
        <v>0</v>
      </c>
    </row>
    <row r="1201" spans="1:3">
      <c r="A1201">
        <f>INDEX(resultados!$A$2:$ZZ$1395, 1195, MATCH($B$1, resultados!$A$1:$ZZ$1, 0))</f>
        <v>0</v>
      </c>
      <c r="B1201">
        <f>INDEX(resultados!$A$2:$ZZ$1395, 1195, MATCH($B$2, resultados!$A$1:$ZZ$1, 0))</f>
        <v>0</v>
      </c>
      <c r="C1201">
        <f>INDEX(resultados!$A$2:$ZZ$1395, 1195, MATCH($B$3, resultados!$A$1:$ZZ$1, 0))</f>
        <v>0</v>
      </c>
    </row>
    <row r="1202" spans="1:3">
      <c r="A1202">
        <f>INDEX(resultados!$A$2:$ZZ$1395, 1196, MATCH($B$1, resultados!$A$1:$ZZ$1, 0))</f>
        <v>0</v>
      </c>
      <c r="B1202">
        <f>INDEX(resultados!$A$2:$ZZ$1395, 1196, MATCH($B$2, resultados!$A$1:$ZZ$1, 0))</f>
        <v>0</v>
      </c>
      <c r="C1202">
        <f>INDEX(resultados!$A$2:$ZZ$1395, 1196, MATCH($B$3, resultados!$A$1:$ZZ$1, 0))</f>
        <v>0</v>
      </c>
    </row>
    <row r="1203" spans="1:3">
      <c r="A1203">
        <f>INDEX(resultados!$A$2:$ZZ$1395, 1197, MATCH($B$1, resultados!$A$1:$ZZ$1, 0))</f>
        <v>0</v>
      </c>
      <c r="B1203">
        <f>INDEX(resultados!$A$2:$ZZ$1395, 1197, MATCH($B$2, resultados!$A$1:$ZZ$1, 0))</f>
        <v>0</v>
      </c>
      <c r="C1203">
        <f>INDEX(resultados!$A$2:$ZZ$1395, 1197, MATCH($B$3, resultados!$A$1:$ZZ$1, 0))</f>
        <v>0</v>
      </c>
    </row>
    <row r="1204" spans="1:3">
      <c r="A1204">
        <f>INDEX(resultados!$A$2:$ZZ$1395, 1198, MATCH($B$1, resultados!$A$1:$ZZ$1, 0))</f>
        <v>0</v>
      </c>
      <c r="B1204">
        <f>INDEX(resultados!$A$2:$ZZ$1395, 1198, MATCH($B$2, resultados!$A$1:$ZZ$1, 0))</f>
        <v>0</v>
      </c>
      <c r="C1204">
        <f>INDEX(resultados!$A$2:$ZZ$1395, 1198, MATCH($B$3, resultados!$A$1:$ZZ$1, 0))</f>
        <v>0</v>
      </c>
    </row>
    <row r="1205" spans="1:3">
      <c r="A1205">
        <f>INDEX(resultados!$A$2:$ZZ$1395, 1199, MATCH($B$1, resultados!$A$1:$ZZ$1, 0))</f>
        <v>0</v>
      </c>
      <c r="B1205">
        <f>INDEX(resultados!$A$2:$ZZ$1395, 1199, MATCH($B$2, resultados!$A$1:$ZZ$1, 0))</f>
        <v>0</v>
      </c>
      <c r="C1205">
        <f>INDEX(resultados!$A$2:$ZZ$1395, 1199, MATCH($B$3, resultados!$A$1:$ZZ$1, 0))</f>
        <v>0</v>
      </c>
    </row>
    <row r="1206" spans="1:3">
      <c r="A1206">
        <f>INDEX(resultados!$A$2:$ZZ$1395, 1200, MATCH($B$1, resultados!$A$1:$ZZ$1, 0))</f>
        <v>0</v>
      </c>
      <c r="B1206">
        <f>INDEX(resultados!$A$2:$ZZ$1395, 1200, MATCH($B$2, resultados!$A$1:$ZZ$1, 0))</f>
        <v>0</v>
      </c>
      <c r="C1206">
        <f>INDEX(resultados!$A$2:$ZZ$1395, 1200, MATCH($B$3, resultados!$A$1:$ZZ$1, 0))</f>
        <v>0</v>
      </c>
    </row>
    <row r="1207" spans="1:3">
      <c r="A1207">
        <f>INDEX(resultados!$A$2:$ZZ$1395, 1201, MATCH($B$1, resultados!$A$1:$ZZ$1, 0))</f>
        <v>0</v>
      </c>
      <c r="B1207">
        <f>INDEX(resultados!$A$2:$ZZ$1395, 1201, MATCH($B$2, resultados!$A$1:$ZZ$1, 0))</f>
        <v>0</v>
      </c>
      <c r="C1207">
        <f>INDEX(resultados!$A$2:$ZZ$1395, 1201, MATCH($B$3, resultados!$A$1:$ZZ$1, 0))</f>
        <v>0</v>
      </c>
    </row>
    <row r="1208" spans="1:3">
      <c r="A1208">
        <f>INDEX(resultados!$A$2:$ZZ$1395, 1202, MATCH($B$1, resultados!$A$1:$ZZ$1, 0))</f>
        <v>0</v>
      </c>
      <c r="B1208">
        <f>INDEX(resultados!$A$2:$ZZ$1395, 1202, MATCH($B$2, resultados!$A$1:$ZZ$1, 0))</f>
        <v>0</v>
      </c>
      <c r="C1208">
        <f>INDEX(resultados!$A$2:$ZZ$1395, 1202, MATCH($B$3, resultados!$A$1:$ZZ$1, 0))</f>
        <v>0</v>
      </c>
    </row>
    <row r="1209" spans="1:3">
      <c r="A1209">
        <f>INDEX(resultados!$A$2:$ZZ$1395, 1203, MATCH($B$1, resultados!$A$1:$ZZ$1, 0))</f>
        <v>0</v>
      </c>
      <c r="B1209">
        <f>INDEX(resultados!$A$2:$ZZ$1395, 1203, MATCH($B$2, resultados!$A$1:$ZZ$1, 0))</f>
        <v>0</v>
      </c>
      <c r="C1209">
        <f>INDEX(resultados!$A$2:$ZZ$1395, 1203, MATCH($B$3, resultados!$A$1:$ZZ$1, 0))</f>
        <v>0</v>
      </c>
    </row>
    <row r="1210" spans="1:3">
      <c r="A1210">
        <f>INDEX(resultados!$A$2:$ZZ$1395, 1204, MATCH($B$1, resultados!$A$1:$ZZ$1, 0))</f>
        <v>0</v>
      </c>
      <c r="B1210">
        <f>INDEX(resultados!$A$2:$ZZ$1395, 1204, MATCH($B$2, resultados!$A$1:$ZZ$1, 0))</f>
        <v>0</v>
      </c>
      <c r="C1210">
        <f>INDEX(resultados!$A$2:$ZZ$1395, 1204, MATCH($B$3, resultados!$A$1:$ZZ$1, 0))</f>
        <v>0</v>
      </c>
    </row>
    <row r="1211" spans="1:3">
      <c r="A1211">
        <f>INDEX(resultados!$A$2:$ZZ$1395, 1205, MATCH($B$1, resultados!$A$1:$ZZ$1, 0))</f>
        <v>0</v>
      </c>
      <c r="B1211">
        <f>INDEX(resultados!$A$2:$ZZ$1395, 1205, MATCH($B$2, resultados!$A$1:$ZZ$1, 0))</f>
        <v>0</v>
      </c>
      <c r="C1211">
        <f>INDEX(resultados!$A$2:$ZZ$1395, 1205, MATCH($B$3, resultados!$A$1:$ZZ$1, 0))</f>
        <v>0</v>
      </c>
    </row>
    <row r="1212" spans="1:3">
      <c r="A1212">
        <f>INDEX(resultados!$A$2:$ZZ$1395, 1206, MATCH($B$1, resultados!$A$1:$ZZ$1, 0))</f>
        <v>0</v>
      </c>
      <c r="B1212">
        <f>INDEX(resultados!$A$2:$ZZ$1395, 1206, MATCH($B$2, resultados!$A$1:$ZZ$1, 0))</f>
        <v>0</v>
      </c>
      <c r="C1212">
        <f>INDEX(resultados!$A$2:$ZZ$1395, 1206, MATCH($B$3, resultados!$A$1:$ZZ$1, 0))</f>
        <v>0</v>
      </c>
    </row>
    <row r="1213" spans="1:3">
      <c r="A1213">
        <f>INDEX(resultados!$A$2:$ZZ$1395, 1207, MATCH($B$1, resultados!$A$1:$ZZ$1, 0))</f>
        <v>0</v>
      </c>
      <c r="B1213">
        <f>INDEX(resultados!$A$2:$ZZ$1395, 1207, MATCH($B$2, resultados!$A$1:$ZZ$1, 0))</f>
        <v>0</v>
      </c>
      <c r="C1213">
        <f>INDEX(resultados!$A$2:$ZZ$1395, 1207, MATCH($B$3, resultados!$A$1:$ZZ$1, 0))</f>
        <v>0</v>
      </c>
    </row>
    <row r="1214" spans="1:3">
      <c r="A1214">
        <f>INDEX(resultados!$A$2:$ZZ$1395, 1208, MATCH($B$1, resultados!$A$1:$ZZ$1, 0))</f>
        <v>0</v>
      </c>
      <c r="B1214">
        <f>INDEX(resultados!$A$2:$ZZ$1395, 1208, MATCH($B$2, resultados!$A$1:$ZZ$1, 0))</f>
        <v>0</v>
      </c>
      <c r="C1214">
        <f>INDEX(resultados!$A$2:$ZZ$1395, 1208, MATCH($B$3, resultados!$A$1:$ZZ$1, 0))</f>
        <v>0</v>
      </c>
    </row>
    <row r="1215" spans="1:3">
      <c r="A1215">
        <f>INDEX(resultados!$A$2:$ZZ$1395, 1209, MATCH($B$1, resultados!$A$1:$ZZ$1, 0))</f>
        <v>0</v>
      </c>
      <c r="B1215">
        <f>INDEX(resultados!$A$2:$ZZ$1395, 1209, MATCH($B$2, resultados!$A$1:$ZZ$1, 0))</f>
        <v>0</v>
      </c>
      <c r="C1215">
        <f>INDEX(resultados!$A$2:$ZZ$1395, 1209, MATCH($B$3, resultados!$A$1:$ZZ$1, 0))</f>
        <v>0</v>
      </c>
    </row>
    <row r="1216" spans="1:3">
      <c r="A1216">
        <f>INDEX(resultados!$A$2:$ZZ$1395, 1210, MATCH($B$1, resultados!$A$1:$ZZ$1, 0))</f>
        <v>0</v>
      </c>
      <c r="B1216">
        <f>INDEX(resultados!$A$2:$ZZ$1395, 1210, MATCH($B$2, resultados!$A$1:$ZZ$1, 0))</f>
        <v>0</v>
      </c>
      <c r="C1216">
        <f>INDEX(resultados!$A$2:$ZZ$1395, 1210, MATCH($B$3, resultados!$A$1:$ZZ$1, 0))</f>
        <v>0</v>
      </c>
    </row>
    <row r="1217" spans="1:3">
      <c r="A1217">
        <f>INDEX(resultados!$A$2:$ZZ$1395, 1211, MATCH($B$1, resultados!$A$1:$ZZ$1, 0))</f>
        <v>0</v>
      </c>
      <c r="B1217">
        <f>INDEX(resultados!$A$2:$ZZ$1395, 1211, MATCH($B$2, resultados!$A$1:$ZZ$1, 0))</f>
        <v>0</v>
      </c>
      <c r="C1217">
        <f>INDEX(resultados!$A$2:$ZZ$1395, 1211, MATCH($B$3, resultados!$A$1:$ZZ$1, 0))</f>
        <v>0</v>
      </c>
    </row>
    <row r="1218" spans="1:3">
      <c r="A1218">
        <f>INDEX(resultados!$A$2:$ZZ$1395, 1212, MATCH($B$1, resultados!$A$1:$ZZ$1, 0))</f>
        <v>0</v>
      </c>
      <c r="B1218">
        <f>INDEX(resultados!$A$2:$ZZ$1395, 1212, MATCH($B$2, resultados!$A$1:$ZZ$1, 0))</f>
        <v>0</v>
      </c>
      <c r="C1218">
        <f>INDEX(resultados!$A$2:$ZZ$1395, 1212, MATCH($B$3, resultados!$A$1:$ZZ$1, 0))</f>
        <v>0</v>
      </c>
    </row>
    <row r="1219" spans="1:3">
      <c r="A1219">
        <f>INDEX(resultados!$A$2:$ZZ$1395, 1213, MATCH($B$1, resultados!$A$1:$ZZ$1, 0))</f>
        <v>0</v>
      </c>
      <c r="B1219">
        <f>INDEX(resultados!$A$2:$ZZ$1395, 1213, MATCH($B$2, resultados!$A$1:$ZZ$1, 0))</f>
        <v>0</v>
      </c>
      <c r="C1219">
        <f>INDEX(resultados!$A$2:$ZZ$1395, 1213, MATCH($B$3, resultados!$A$1:$ZZ$1, 0))</f>
        <v>0</v>
      </c>
    </row>
    <row r="1220" spans="1:3">
      <c r="A1220">
        <f>INDEX(resultados!$A$2:$ZZ$1395, 1214, MATCH($B$1, resultados!$A$1:$ZZ$1, 0))</f>
        <v>0</v>
      </c>
      <c r="B1220">
        <f>INDEX(resultados!$A$2:$ZZ$1395, 1214, MATCH($B$2, resultados!$A$1:$ZZ$1, 0))</f>
        <v>0</v>
      </c>
      <c r="C1220">
        <f>INDEX(resultados!$A$2:$ZZ$1395, 1214, MATCH($B$3, resultados!$A$1:$ZZ$1, 0))</f>
        <v>0</v>
      </c>
    </row>
    <row r="1221" spans="1:3">
      <c r="A1221">
        <f>INDEX(resultados!$A$2:$ZZ$1395, 1215, MATCH($B$1, resultados!$A$1:$ZZ$1, 0))</f>
        <v>0</v>
      </c>
      <c r="B1221">
        <f>INDEX(resultados!$A$2:$ZZ$1395, 1215, MATCH($B$2, resultados!$A$1:$ZZ$1, 0))</f>
        <v>0</v>
      </c>
      <c r="C1221">
        <f>INDEX(resultados!$A$2:$ZZ$1395, 1215, MATCH($B$3, resultados!$A$1:$ZZ$1, 0))</f>
        <v>0</v>
      </c>
    </row>
    <row r="1222" spans="1:3">
      <c r="A1222">
        <f>INDEX(resultados!$A$2:$ZZ$1395, 1216, MATCH($B$1, resultados!$A$1:$ZZ$1, 0))</f>
        <v>0</v>
      </c>
      <c r="B1222">
        <f>INDEX(resultados!$A$2:$ZZ$1395, 1216, MATCH($B$2, resultados!$A$1:$ZZ$1, 0))</f>
        <v>0</v>
      </c>
      <c r="C1222">
        <f>INDEX(resultados!$A$2:$ZZ$1395, 1216, MATCH($B$3, resultados!$A$1:$ZZ$1, 0))</f>
        <v>0</v>
      </c>
    </row>
    <row r="1223" spans="1:3">
      <c r="A1223">
        <f>INDEX(resultados!$A$2:$ZZ$1395, 1217, MATCH($B$1, resultados!$A$1:$ZZ$1, 0))</f>
        <v>0</v>
      </c>
      <c r="B1223">
        <f>INDEX(resultados!$A$2:$ZZ$1395, 1217, MATCH($B$2, resultados!$A$1:$ZZ$1, 0))</f>
        <v>0</v>
      </c>
      <c r="C1223">
        <f>INDEX(resultados!$A$2:$ZZ$1395, 1217, MATCH($B$3, resultados!$A$1:$ZZ$1, 0))</f>
        <v>0</v>
      </c>
    </row>
    <row r="1224" spans="1:3">
      <c r="A1224">
        <f>INDEX(resultados!$A$2:$ZZ$1395, 1218, MATCH($B$1, resultados!$A$1:$ZZ$1, 0))</f>
        <v>0</v>
      </c>
      <c r="B1224">
        <f>INDEX(resultados!$A$2:$ZZ$1395, 1218, MATCH($B$2, resultados!$A$1:$ZZ$1, 0))</f>
        <v>0</v>
      </c>
      <c r="C1224">
        <f>INDEX(resultados!$A$2:$ZZ$1395, 1218, MATCH($B$3, resultados!$A$1:$ZZ$1, 0))</f>
        <v>0</v>
      </c>
    </row>
    <row r="1225" spans="1:3">
      <c r="A1225">
        <f>INDEX(resultados!$A$2:$ZZ$1395, 1219, MATCH($B$1, resultados!$A$1:$ZZ$1, 0))</f>
        <v>0</v>
      </c>
      <c r="B1225">
        <f>INDEX(resultados!$A$2:$ZZ$1395, 1219, MATCH($B$2, resultados!$A$1:$ZZ$1, 0))</f>
        <v>0</v>
      </c>
      <c r="C1225">
        <f>INDEX(resultados!$A$2:$ZZ$1395, 1219, MATCH($B$3, resultados!$A$1:$ZZ$1, 0))</f>
        <v>0</v>
      </c>
    </row>
    <row r="1226" spans="1:3">
      <c r="A1226">
        <f>INDEX(resultados!$A$2:$ZZ$1395, 1220, MATCH($B$1, resultados!$A$1:$ZZ$1, 0))</f>
        <v>0</v>
      </c>
      <c r="B1226">
        <f>INDEX(resultados!$A$2:$ZZ$1395, 1220, MATCH($B$2, resultados!$A$1:$ZZ$1, 0))</f>
        <v>0</v>
      </c>
      <c r="C1226">
        <f>INDEX(resultados!$A$2:$ZZ$1395, 1220, MATCH($B$3, resultados!$A$1:$ZZ$1, 0))</f>
        <v>0</v>
      </c>
    </row>
    <row r="1227" spans="1:3">
      <c r="A1227">
        <f>INDEX(resultados!$A$2:$ZZ$1395, 1221, MATCH($B$1, resultados!$A$1:$ZZ$1, 0))</f>
        <v>0</v>
      </c>
      <c r="B1227">
        <f>INDEX(resultados!$A$2:$ZZ$1395, 1221, MATCH($B$2, resultados!$A$1:$ZZ$1, 0))</f>
        <v>0</v>
      </c>
      <c r="C1227">
        <f>INDEX(resultados!$A$2:$ZZ$1395, 1221, MATCH($B$3, resultados!$A$1:$ZZ$1, 0))</f>
        <v>0</v>
      </c>
    </row>
    <row r="1228" spans="1:3">
      <c r="A1228">
        <f>INDEX(resultados!$A$2:$ZZ$1395, 1222, MATCH($B$1, resultados!$A$1:$ZZ$1, 0))</f>
        <v>0</v>
      </c>
      <c r="B1228">
        <f>INDEX(resultados!$A$2:$ZZ$1395, 1222, MATCH($B$2, resultados!$A$1:$ZZ$1, 0))</f>
        <v>0</v>
      </c>
      <c r="C1228">
        <f>INDEX(resultados!$A$2:$ZZ$1395, 1222, MATCH($B$3, resultados!$A$1:$ZZ$1, 0))</f>
        <v>0</v>
      </c>
    </row>
    <row r="1229" spans="1:3">
      <c r="A1229">
        <f>INDEX(resultados!$A$2:$ZZ$1395, 1223, MATCH($B$1, resultados!$A$1:$ZZ$1, 0))</f>
        <v>0</v>
      </c>
      <c r="B1229">
        <f>INDEX(resultados!$A$2:$ZZ$1395, 1223, MATCH($B$2, resultados!$A$1:$ZZ$1, 0))</f>
        <v>0</v>
      </c>
      <c r="C1229">
        <f>INDEX(resultados!$A$2:$ZZ$1395, 1223, MATCH($B$3, resultados!$A$1:$ZZ$1, 0))</f>
        <v>0</v>
      </c>
    </row>
    <row r="1230" spans="1:3">
      <c r="A1230">
        <f>INDEX(resultados!$A$2:$ZZ$1395, 1224, MATCH($B$1, resultados!$A$1:$ZZ$1, 0))</f>
        <v>0</v>
      </c>
      <c r="B1230">
        <f>INDEX(resultados!$A$2:$ZZ$1395, 1224, MATCH($B$2, resultados!$A$1:$ZZ$1, 0))</f>
        <v>0</v>
      </c>
      <c r="C1230">
        <f>INDEX(resultados!$A$2:$ZZ$1395, 1224, MATCH($B$3, resultados!$A$1:$ZZ$1, 0))</f>
        <v>0</v>
      </c>
    </row>
    <row r="1231" spans="1:3">
      <c r="A1231">
        <f>INDEX(resultados!$A$2:$ZZ$1395, 1225, MATCH($B$1, resultados!$A$1:$ZZ$1, 0))</f>
        <v>0</v>
      </c>
      <c r="B1231">
        <f>INDEX(resultados!$A$2:$ZZ$1395, 1225, MATCH($B$2, resultados!$A$1:$ZZ$1, 0))</f>
        <v>0</v>
      </c>
      <c r="C1231">
        <f>INDEX(resultados!$A$2:$ZZ$1395, 1225, MATCH($B$3, resultados!$A$1:$ZZ$1, 0))</f>
        <v>0</v>
      </c>
    </row>
    <row r="1232" spans="1:3">
      <c r="A1232">
        <f>INDEX(resultados!$A$2:$ZZ$1395, 1226, MATCH($B$1, resultados!$A$1:$ZZ$1, 0))</f>
        <v>0</v>
      </c>
      <c r="B1232">
        <f>INDEX(resultados!$A$2:$ZZ$1395, 1226, MATCH($B$2, resultados!$A$1:$ZZ$1, 0))</f>
        <v>0</v>
      </c>
      <c r="C1232">
        <f>INDEX(resultados!$A$2:$ZZ$1395, 1226, MATCH($B$3, resultados!$A$1:$ZZ$1, 0))</f>
        <v>0</v>
      </c>
    </row>
    <row r="1233" spans="1:3">
      <c r="A1233">
        <f>INDEX(resultados!$A$2:$ZZ$1395, 1227, MATCH($B$1, resultados!$A$1:$ZZ$1, 0))</f>
        <v>0</v>
      </c>
      <c r="B1233">
        <f>INDEX(resultados!$A$2:$ZZ$1395, 1227, MATCH($B$2, resultados!$A$1:$ZZ$1, 0))</f>
        <v>0</v>
      </c>
      <c r="C1233">
        <f>INDEX(resultados!$A$2:$ZZ$1395, 1227, MATCH($B$3, resultados!$A$1:$ZZ$1, 0))</f>
        <v>0</v>
      </c>
    </row>
    <row r="1234" spans="1:3">
      <c r="A1234">
        <f>INDEX(resultados!$A$2:$ZZ$1395, 1228, MATCH($B$1, resultados!$A$1:$ZZ$1, 0))</f>
        <v>0</v>
      </c>
      <c r="B1234">
        <f>INDEX(resultados!$A$2:$ZZ$1395, 1228, MATCH($B$2, resultados!$A$1:$ZZ$1, 0))</f>
        <v>0</v>
      </c>
      <c r="C1234">
        <f>INDEX(resultados!$A$2:$ZZ$1395, 1228, MATCH($B$3, resultados!$A$1:$ZZ$1, 0))</f>
        <v>0</v>
      </c>
    </row>
    <row r="1235" spans="1:3">
      <c r="A1235">
        <f>INDEX(resultados!$A$2:$ZZ$1395, 1229, MATCH($B$1, resultados!$A$1:$ZZ$1, 0))</f>
        <v>0</v>
      </c>
      <c r="B1235">
        <f>INDEX(resultados!$A$2:$ZZ$1395, 1229, MATCH($B$2, resultados!$A$1:$ZZ$1, 0))</f>
        <v>0</v>
      </c>
      <c r="C1235">
        <f>INDEX(resultados!$A$2:$ZZ$1395, 1229, MATCH($B$3, resultados!$A$1:$ZZ$1, 0))</f>
        <v>0</v>
      </c>
    </row>
    <row r="1236" spans="1:3">
      <c r="A1236">
        <f>INDEX(resultados!$A$2:$ZZ$1395, 1230, MATCH($B$1, resultados!$A$1:$ZZ$1, 0))</f>
        <v>0</v>
      </c>
      <c r="B1236">
        <f>INDEX(resultados!$A$2:$ZZ$1395, 1230, MATCH($B$2, resultados!$A$1:$ZZ$1, 0))</f>
        <v>0</v>
      </c>
      <c r="C1236">
        <f>INDEX(resultados!$A$2:$ZZ$1395, 1230, MATCH($B$3, resultados!$A$1:$ZZ$1, 0))</f>
        <v>0</v>
      </c>
    </row>
    <row r="1237" spans="1:3">
      <c r="A1237">
        <f>INDEX(resultados!$A$2:$ZZ$1395, 1231, MATCH($B$1, resultados!$A$1:$ZZ$1, 0))</f>
        <v>0</v>
      </c>
      <c r="B1237">
        <f>INDEX(resultados!$A$2:$ZZ$1395, 1231, MATCH($B$2, resultados!$A$1:$ZZ$1, 0))</f>
        <v>0</v>
      </c>
      <c r="C1237">
        <f>INDEX(resultados!$A$2:$ZZ$1395, 1231, MATCH($B$3, resultados!$A$1:$ZZ$1, 0))</f>
        <v>0</v>
      </c>
    </row>
    <row r="1238" spans="1:3">
      <c r="A1238">
        <f>INDEX(resultados!$A$2:$ZZ$1395, 1232, MATCH($B$1, resultados!$A$1:$ZZ$1, 0))</f>
        <v>0</v>
      </c>
      <c r="B1238">
        <f>INDEX(resultados!$A$2:$ZZ$1395, 1232, MATCH($B$2, resultados!$A$1:$ZZ$1, 0))</f>
        <v>0</v>
      </c>
      <c r="C1238">
        <f>INDEX(resultados!$A$2:$ZZ$1395, 1232, MATCH($B$3, resultados!$A$1:$ZZ$1, 0))</f>
        <v>0</v>
      </c>
    </row>
    <row r="1239" spans="1:3">
      <c r="A1239">
        <f>INDEX(resultados!$A$2:$ZZ$1395, 1233, MATCH($B$1, resultados!$A$1:$ZZ$1, 0))</f>
        <v>0</v>
      </c>
      <c r="B1239">
        <f>INDEX(resultados!$A$2:$ZZ$1395, 1233, MATCH($B$2, resultados!$A$1:$ZZ$1, 0))</f>
        <v>0</v>
      </c>
      <c r="C1239">
        <f>INDEX(resultados!$A$2:$ZZ$1395, 1233, MATCH($B$3, resultados!$A$1:$ZZ$1, 0))</f>
        <v>0</v>
      </c>
    </row>
    <row r="1240" spans="1:3">
      <c r="A1240">
        <f>INDEX(resultados!$A$2:$ZZ$1395, 1234, MATCH($B$1, resultados!$A$1:$ZZ$1, 0))</f>
        <v>0</v>
      </c>
      <c r="B1240">
        <f>INDEX(resultados!$A$2:$ZZ$1395, 1234, MATCH($B$2, resultados!$A$1:$ZZ$1, 0))</f>
        <v>0</v>
      </c>
      <c r="C1240">
        <f>INDEX(resultados!$A$2:$ZZ$1395, 1234, MATCH($B$3, resultados!$A$1:$ZZ$1, 0))</f>
        <v>0</v>
      </c>
    </row>
    <row r="1241" spans="1:3">
      <c r="A1241">
        <f>INDEX(resultados!$A$2:$ZZ$1395, 1235, MATCH($B$1, resultados!$A$1:$ZZ$1, 0))</f>
        <v>0</v>
      </c>
      <c r="B1241">
        <f>INDEX(resultados!$A$2:$ZZ$1395, 1235, MATCH($B$2, resultados!$A$1:$ZZ$1, 0))</f>
        <v>0</v>
      </c>
      <c r="C1241">
        <f>INDEX(resultados!$A$2:$ZZ$1395, 1235, MATCH($B$3, resultados!$A$1:$ZZ$1, 0))</f>
        <v>0</v>
      </c>
    </row>
    <row r="1242" spans="1:3">
      <c r="A1242">
        <f>INDEX(resultados!$A$2:$ZZ$1395, 1236, MATCH($B$1, resultados!$A$1:$ZZ$1, 0))</f>
        <v>0</v>
      </c>
      <c r="B1242">
        <f>INDEX(resultados!$A$2:$ZZ$1395, 1236, MATCH($B$2, resultados!$A$1:$ZZ$1, 0))</f>
        <v>0</v>
      </c>
      <c r="C1242">
        <f>INDEX(resultados!$A$2:$ZZ$1395, 1236, MATCH($B$3, resultados!$A$1:$ZZ$1, 0))</f>
        <v>0</v>
      </c>
    </row>
    <row r="1243" spans="1:3">
      <c r="A1243">
        <f>INDEX(resultados!$A$2:$ZZ$1395, 1237, MATCH($B$1, resultados!$A$1:$ZZ$1, 0))</f>
        <v>0</v>
      </c>
      <c r="B1243">
        <f>INDEX(resultados!$A$2:$ZZ$1395, 1237, MATCH($B$2, resultados!$A$1:$ZZ$1, 0))</f>
        <v>0</v>
      </c>
      <c r="C1243">
        <f>INDEX(resultados!$A$2:$ZZ$1395, 1237, MATCH($B$3, resultados!$A$1:$ZZ$1, 0))</f>
        <v>0</v>
      </c>
    </row>
    <row r="1244" spans="1:3">
      <c r="A1244">
        <f>INDEX(resultados!$A$2:$ZZ$1395, 1238, MATCH($B$1, resultados!$A$1:$ZZ$1, 0))</f>
        <v>0</v>
      </c>
      <c r="B1244">
        <f>INDEX(resultados!$A$2:$ZZ$1395, 1238, MATCH($B$2, resultados!$A$1:$ZZ$1, 0))</f>
        <v>0</v>
      </c>
      <c r="C1244">
        <f>INDEX(resultados!$A$2:$ZZ$1395, 1238, MATCH($B$3, resultados!$A$1:$ZZ$1, 0))</f>
        <v>0</v>
      </c>
    </row>
    <row r="1245" spans="1:3">
      <c r="A1245">
        <f>INDEX(resultados!$A$2:$ZZ$1395, 1239, MATCH($B$1, resultados!$A$1:$ZZ$1, 0))</f>
        <v>0</v>
      </c>
      <c r="B1245">
        <f>INDEX(resultados!$A$2:$ZZ$1395, 1239, MATCH($B$2, resultados!$A$1:$ZZ$1, 0))</f>
        <v>0</v>
      </c>
      <c r="C1245">
        <f>INDEX(resultados!$A$2:$ZZ$1395, 1239, MATCH($B$3, resultados!$A$1:$ZZ$1, 0))</f>
        <v>0</v>
      </c>
    </row>
    <row r="1246" spans="1:3">
      <c r="A1246">
        <f>INDEX(resultados!$A$2:$ZZ$1395, 1240, MATCH($B$1, resultados!$A$1:$ZZ$1, 0))</f>
        <v>0</v>
      </c>
      <c r="B1246">
        <f>INDEX(resultados!$A$2:$ZZ$1395, 1240, MATCH($B$2, resultados!$A$1:$ZZ$1, 0))</f>
        <v>0</v>
      </c>
      <c r="C1246">
        <f>INDEX(resultados!$A$2:$ZZ$1395, 1240, MATCH($B$3, resultados!$A$1:$ZZ$1, 0))</f>
        <v>0</v>
      </c>
    </row>
    <row r="1247" spans="1:3">
      <c r="A1247">
        <f>INDEX(resultados!$A$2:$ZZ$1395, 1241, MATCH($B$1, resultados!$A$1:$ZZ$1, 0))</f>
        <v>0</v>
      </c>
      <c r="B1247">
        <f>INDEX(resultados!$A$2:$ZZ$1395, 1241, MATCH($B$2, resultados!$A$1:$ZZ$1, 0))</f>
        <v>0</v>
      </c>
      <c r="C1247">
        <f>INDEX(resultados!$A$2:$ZZ$1395, 1241, MATCH($B$3, resultados!$A$1:$ZZ$1, 0))</f>
        <v>0</v>
      </c>
    </row>
    <row r="1248" spans="1:3">
      <c r="A1248">
        <f>INDEX(resultados!$A$2:$ZZ$1395, 1242, MATCH($B$1, resultados!$A$1:$ZZ$1, 0))</f>
        <v>0</v>
      </c>
      <c r="B1248">
        <f>INDEX(resultados!$A$2:$ZZ$1395, 1242, MATCH($B$2, resultados!$A$1:$ZZ$1, 0))</f>
        <v>0</v>
      </c>
      <c r="C1248">
        <f>INDEX(resultados!$A$2:$ZZ$1395, 1242, MATCH($B$3, resultados!$A$1:$ZZ$1, 0))</f>
        <v>0</v>
      </c>
    </row>
    <row r="1249" spans="1:3">
      <c r="A1249">
        <f>INDEX(resultados!$A$2:$ZZ$1395, 1243, MATCH($B$1, resultados!$A$1:$ZZ$1, 0))</f>
        <v>0</v>
      </c>
      <c r="B1249">
        <f>INDEX(resultados!$A$2:$ZZ$1395, 1243, MATCH($B$2, resultados!$A$1:$ZZ$1, 0))</f>
        <v>0</v>
      </c>
      <c r="C1249">
        <f>INDEX(resultados!$A$2:$ZZ$1395, 1243, MATCH($B$3, resultados!$A$1:$ZZ$1, 0))</f>
        <v>0</v>
      </c>
    </row>
    <row r="1250" spans="1:3">
      <c r="A1250">
        <f>INDEX(resultados!$A$2:$ZZ$1395, 1244, MATCH($B$1, resultados!$A$1:$ZZ$1, 0))</f>
        <v>0</v>
      </c>
      <c r="B1250">
        <f>INDEX(resultados!$A$2:$ZZ$1395, 1244, MATCH($B$2, resultados!$A$1:$ZZ$1, 0))</f>
        <v>0</v>
      </c>
      <c r="C1250">
        <f>INDEX(resultados!$A$2:$ZZ$1395, 1244, MATCH($B$3, resultados!$A$1:$ZZ$1, 0))</f>
        <v>0</v>
      </c>
    </row>
    <row r="1251" spans="1:3">
      <c r="A1251">
        <f>INDEX(resultados!$A$2:$ZZ$1395, 1245, MATCH($B$1, resultados!$A$1:$ZZ$1, 0))</f>
        <v>0</v>
      </c>
      <c r="B1251">
        <f>INDEX(resultados!$A$2:$ZZ$1395, 1245, MATCH($B$2, resultados!$A$1:$ZZ$1, 0))</f>
        <v>0</v>
      </c>
      <c r="C1251">
        <f>INDEX(resultados!$A$2:$ZZ$1395, 1245, MATCH($B$3, resultados!$A$1:$ZZ$1, 0))</f>
        <v>0</v>
      </c>
    </row>
    <row r="1252" spans="1:3">
      <c r="A1252">
        <f>INDEX(resultados!$A$2:$ZZ$1395, 1246, MATCH($B$1, resultados!$A$1:$ZZ$1, 0))</f>
        <v>0</v>
      </c>
      <c r="B1252">
        <f>INDEX(resultados!$A$2:$ZZ$1395, 1246, MATCH($B$2, resultados!$A$1:$ZZ$1, 0))</f>
        <v>0</v>
      </c>
      <c r="C1252">
        <f>INDEX(resultados!$A$2:$ZZ$1395, 1246, MATCH($B$3, resultados!$A$1:$ZZ$1, 0))</f>
        <v>0</v>
      </c>
    </row>
    <row r="1253" spans="1:3">
      <c r="A1253">
        <f>INDEX(resultados!$A$2:$ZZ$1395, 1247, MATCH($B$1, resultados!$A$1:$ZZ$1, 0))</f>
        <v>0</v>
      </c>
      <c r="B1253">
        <f>INDEX(resultados!$A$2:$ZZ$1395, 1247, MATCH($B$2, resultados!$A$1:$ZZ$1, 0))</f>
        <v>0</v>
      </c>
      <c r="C1253">
        <f>INDEX(resultados!$A$2:$ZZ$1395, 1247, MATCH($B$3, resultados!$A$1:$ZZ$1, 0))</f>
        <v>0</v>
      </c>
    </row>
    <row r="1254" spans="1:3">
      <c r="A1254">
        <f>INDEX(resultados!$A$2:$ZZ$1395, 1248, MATCH($B$1, resultados!$A$1:$ZZ$1, 0))</f>
        <v>0</v>
      </c>
      <c r="B1254">
        <f>INDEX(resultados!$A$2:$ZZ$1395, 1248, MATCH($B$2, resultados!$A$1:$ZZ$1, 0))</f>
        <v>0</v>
      </c>
      <c r="C1254">
        <f>INDEX(resultados!$A$2:$ZZ$1395, 1248, MATCH($B$3, resultados!$A$1:$ZZ$1, 0))</f>
        <v>0</v>
      </c>
    </row>
    <row r="1255" spans="1:3">
      <c r="A1255">
        <f>INDEX(resultados!$A$2:$ZZ$1395, 1249, MATCH($B$1, resultados!$A$1:$ZZ$1, 0))</f>
        <v>0</v>
      </c>
      <c r="B1255">
        <f>INDEX(resultados!$A$2:$ZZ$1395, 1249, MATCH($B$2, resultados!$A$1:$ZZ$1, 0))</f>
        <v>0</v>
      </c>
      <c r="C1255">
        <f>INDEX(resultados!$A$2:$ZZ$1395, 1249, MATCH($B$3, resultados!$A$1:$ZZ$1, 0))</f>
        <v>0</v>
      </c>
    </row>
    <row r="1256" spans="1:3">
      <c r="A1256">
        <f>INDEX(resultados!$A$2:$ZZ$1395, 1250, MATCH($B$1, resultados!$A$1:$ZZ$1, 0))</f>
        <v>0</v>
      </c>
      <c r="B1256">
        <f>INDEX(resultados!$A$2:$ZZ$1395, 1250, MATCH($B$2, resultados!$A$1:$ZZ$1, 0))</f>
        <v>0</v>
      </c>
      <c r="C1256">
        <f>INDEX(resultados!$A$2:$ZZ$1395, 1250, MATCH($B$3, resultados!$A$1:$ZZ$1, 0))</f>
        <v>0</v>
      </c>
    </row>
    <row r="1257" spans="1:3">
      <c r="A1257">
        <f>INDEX(resultados!$A$2:$ZZ$1395, 1251, MATCH($B$1, resultados!$A$1:$ZZ$1, 0))</f>
        <v>0</v>
      </c>
      <c r="B1257">
        <f>INDEX(resultados!$A$2:$ZZ$1395, 1251, MATCH($B$2, resultados!$A$1:$ZZ$1, 0))</f>
        <v>0</v>
      </c>
      <c r="C1257">
        <f>INDEX(resultados!$A$2:$ZZ$1395, 1251, MATCH($B$3, resultados!$A$1:$ZZ$1, 0))</f>
        <v>0</v>
      </c>
    </row>
    <row r="1258" spans="1:3">
      <c r="A1258">
        <f>INDEX(resultados!$A$2:$ZZ$1395, 1252, MATCH($B$1, resultados!$A$1:$ZZ$1, 0))</f>
        <v>0</v>
      </c>
      <c r="B1258">
        <f>INDEX(resultados!$A$2:$ZZ$1395, 1252, MATCH($B$2, resultados!$A$1:$ZZ$1, 0))</f>
        <v>0</v>
      </c>
      <c r="C1258">
        <f>INDEX(resultados!$A$2:$ZZ$1395, 1252, MATCH($B$3, resultados!$A$1:$ZZ$1, 0))</f>
        <v>0</v>
      </c>
    </row>
    <row r="1259" spans="1:3">
      <c r="A1259">
        <f>INDEX(resultados!$A$2:$ZZ$1395, 1253, MATCH($B$1, resultados!$A$1:$ZZ$1, 0))</f>
        <v>0</v>
      </c>
      <c r="B1259">
        <f>INDEX(resultados!$A$2:$ZZ$1395, 1253, MATCH($B$2, resultados!$A$1:$ZZ$1, 0))</f>
        <v>0</v>
      </c>
      <c r="C1259">
        <f>INDEX(resultados!$A$2:$ZZ$1395, 1253, MATCH($B$3, resultados!$A$1:$ZZ$1, 0))</f>
        <v>0</v>
      </c>
    </row>
    <row r="1260" spans="1:3">
      <c r="A1260">
        <f>INDEX(resultados!$A$2:$ZZ$1395, 1254, MATCH($B$1, resultados!$A$1:$ZZ$1, 0))</f>
        <v>0</v>
      </c>
      <c r="B1260">
        <f>INDEX(resultados!$A$2:$ZZ$1395, 1254, MATCH($B$2, resultados!$A$1:$ZZ$1, 0))</f>
        <v>0</v>
      </c>
      <c r="C1260">
        <f>INDEX(resultados!$A$2:$ZZ$1395, 1254, MATCH($B$3, resultados!$A$1:$ZZ$1, 0))</f>
        <v>0</v>
      </c>
    </row>
    <row r="1261" spans="1:3">
      <c r="A1261">
        <f>INDEX(resultados!$A$2:$ZZ$1395, 1255, MATCH($B$1, resultados!$A$1:$ZZ$1, 0))</f>
        <v>0</v>
      </c>
      <c r="B1261">
        <f>INDEX(resultados!$A$2:$ZZ$1395, 1255, MATCH($B$2, resultados!$A$1:$ZZ$1, 0))</f>
        <v>0</v>
      </c>
      <c r="C1261">
        <f>INDEX(resultados!$A$2:$ZZ$1395, 1255, MATCH($B$3, resultados!$A$1:$ZZ$1, 0))</f>
        <v>0</v>
      </c>
    </row>
    <row r="1262" spans="1:3">
      <c r="A1262">
        <f>INDEX(resultados!$A$2:$ZZ$1395, 1256, MATCH($B$1, resultados!$A$1:$ZZ$1, 0))</f>
        <v>0</v>
      </c>
      <c r="B1262">
        <f>INDEX(resultados!$A$2:$ZZ$1395, 1256, MATCH($B$2, resultados!$A$1:$ZZ$1, 0))</f>
        <v>0</v>
      </c>
      <c r="C1262">
        <f>INDEX(resultados!$A$2:$ZZ$1395, 1256, MATCH($B$3, resultados!$A$1:$ZZ$1, 0))</f>
        <v>0</v>
      </c>
    </row>
    <row r="1263" spans="1:3">
      <c r="A1263">
        <f>INDEX(resultados!$A$2:$ZZ$1395, 1257, MATCH($B$1, resultados!$A$1:$ZZ$1, 0))</f>
        <v>0</v>
      </c>
      <c r="B1263">
        <f>INDEX(resultados!$A$2:$ZZ$1395, 1257, MATCH($B$2, resultados!$A$1:$ZZ$1, 0))</f>
        <v>0</v>
      </c>
      <c r="C1263">
        <f>INDEX(resultados!$A$2:$ZZ$1395, 1257, MATCH($B$3, resultados!$A$1:$ZZ$1, 0))</f>
        <v>0</v>
      </c>
    </row>
    <row r="1264" spans="1:3">
      <c r="A1264">
        <f>INDEX(resultados!$A$2:$ZZ$1395, 1258, MATCH($B$1, resultados!$A$1:$ZZ$1, 0))</f>
        <v>0</v>
      </c>
      <c r="B1264">
        <f>INDEX(resultados!$A$2:$ZZ$1395, 1258, MATCH($B$2, resultados!$A$1:$ZZ$1, 0))</f>
        <v>0</v>
      </c>
      <c r="C1264">
        <f>INDEX(resultados!$A$2:$ZZ$1395, 1258, MATCH($B$3, resultados!$A$1:$ZZ$1, 0))</f>
        <v>0</v>
      </c>
    </row>
    <row r="1265" spans="1:3">
      <c r="A1265">
        <f>INDEX(resultados!$A$2:$ZZ$1395, 1259, MATCH($B$1, resultados!$A$1:$ZZ$1, 0))</f>
        <v>0</v>
      </c>
      <c r="B1265">
        <f>INDEX(resultados!$A$2:$ZZ$1395, 1259, MATCH($B$2, resultados!$A$1:$ZZ$1, 0))</f>
        <v>0</v>
      </c>
      <c r="C1265">
        <f>INDEX(resultados!$A$2:$ZZ$1395, 1259, MATCH($B$3, resultados!$A$1:$ZZ$1, 0))</f>
        <v>0</v>
      </c>
    </row>
    <row r="1266" spans="1:3">
      <c r="A1266">
        <f>INDEX(resultados!$A$2:$ZZ$1395, 1260, MATCH($B$1, resultados!$A$1:$ZZ$1, 0))</f>
        <v>0</v>
      </c>
      <c r="B1266">
        <f>INDEX(resultados!$A$2:$ZZ$1395, 1260, MATCH($B$2, resultados!$A$1:$ZZ$1, 0))</f>
        <v>0</v>
      </c>
      <c r="C1266">
        <f>INDEX(resultados!$A$2:$ZZ$1395, 1260, MATCH($B$3, resultados!$A$1:$ZZ$1, 0))</f>
        <v>0</v>
      </c>
    </row>
    <row r="1267" spans="1:3">
      <c r="A1267">
        <f>INDEX(resultados!$A$2:$ZZ$1395, 1261, MATCH($B$1, resultados!$A$1:$ZZ$1, 0))</f>
        <v>0</v>
      </c>
      <c r="B1267">
        <f>INDEX(resultados!$A$2:$ZZ$1395, 1261, MATCH($B$2, resultados!$A$1:$ZZ$1, 0))</f>
        <v>0</v>
      </c>
      <c r="C1267">
        <f>INDEX(resultados!$A$2:$ZZ$1395, 1261, MATCH($B$3, resultados!$A$1:$ZZ$1, 0))</f>
        <v>0</v>
      </c>
    </row>
    <row r="1268" spans="1:3">
      <c r="A1268">
        <f>INDEX(resultados!$A$2:$ZZ$1395, 1262, MATCH($B$1, resultados!$A$1:$ZZ$1, 0))</f>
        <v>0</v>
      </c>
      <c r="B1268">
        <f>INDEX(resultados!$A$2:$ZZ$1395, 1262, MATCH($B$2, resultados!$A$1:$ZZ$1, 0))</f>
        <v>0</v>
      </c>
      <c r="C1268">
        <f>INDEX(resultados!$A$2:$ZZ$1395, 1262, MATCH($B$3, resultados!$A$1:$ZZ$1, 0))</f>
        <v>0</v>
      </c>
    </row>
    <row r="1269" spans="1:3">
      <c r="A1269">
        <f>INDEX(resultados!$A$2:$ZZ$1395, 1263, MATCH($B$1, resultados!$A$1:$ZZ$1, 0))</f>
        <v>0</v>
      </c>
      <c r="B1269">
        <f>INDEX(resultados!$A$2:$ZZ$1395, 1263, MATCH($B$2, resultados!$A$1:$ZZ$1, 0))</f>
        <v>0</v>
      </c>
      <c r="C1269">
        <f>INDEX(resultados!$A$2:$ZZ$1395, 1263, MATCH($B$3, resultados!$A$1:$ZZ$1, 0))</f>
        <v>0</v>
      </c>
    </row>
    <row r="1270" spans="1:3">
      <c r="A1270">
        <f>INDEX(resultados!$A$2:$ZZ$1395, 1264, MATCH($B$1, resultados!$A$1:$ZZ$1, 0))</f>
        <v>0</v>
      </c>
      <c r="B1270">
        <f>INDEX(resultados!$A$2:$ZZ$1395, 1264, MATCH($B$2, resultados!$A$1:$ZZ$1, 0))</f>
        <v>0</v>
      </c>
      <c r="C1270">
        <f>INDEX(resultados!$A$2:$ZZ$1395, 1264, MATCH($B$3, resultados!$A$1:$ZZ$1, 0))</f>
        <v>0</v>
      </c>
    </row>
    <row r="1271" spans="1:3">
      <c r="A1271">
        <f>INDEX(resultados!$A$2:$ZZ$1395, 1265, MATCH($B$1, resultados!$A$1:$ZZ$1, 0))</f>
        <v>0</v>
      </c>
      <c r="B1271">
        <f>INDEX(resultados!$A$2:$ZZ$1395, 1265, MATCH($B$2, resultados!$A$1:$ZZ$1, 0))</f>
        <v>0</v>
      </c>
      <c r="C1271">
        <f>INDEX(resultados!$A$2:$ZZ$1395, 1265, MATCH($B$3, resultados!$A$1:$ZZ$1, 0))</f>
        <v>0</v>
      </c>
    </row>
    <row r="1272" spans="1:3">
      <c r="A1272">
        <f>INDEX(resultados!$A$2:$ZZ$1395, 1266, MATCH($B$1, resultados!$A$1:$ZZ$1, 0))</f>
        <v>0</v>
      </c>
      <c r="B1272">
        <f>INDEX(resultados!$A$2:$ZZ$1395, 1266, MATCH($B$2, resultados!$A$1:$ZZ$1, 0))</f>
        <v>0</v>
      </c>
      <c r="C1272">
        <f>INDEX(resultados!$A$2:$ZZ$1395, 1266, MATCH($B$3, resultados!$A$1:$ZZ$1, 0))</f>
        <v>0</v>
      </c>
    </row>
    <row r="1273" spans="1:3">
      <c r="A1273">
        <f>INDEX(resultados!$A$2:$ZZ$1395, 1267, MATCH($B$1, resultados!$A$1:$ZZ$1, 0))</f>
        <v>0</v>
      </c>
      <c r="B1273">
        <f>INDEX(resultados!$A$2:$ZZ$1395, 1267, MATCH($B$2, resultados!$A$1:$ZZ$1, 0))</f>
        <v>0</v>
      </c>
      <c r="C1273">
        <f>INDEX(resultados!$A$2:$ZZ$1395, 1267, MATCH($B$3, resultados!$A$1:$ZZ$1, 0))</f>
        <v>0</v>
      </c>
    </row>
    <row r="1274" spans="1:3">
      <c r="A1274">
        <f>INDEX(resultados!$A$2:$ZZ$1395, 1268, MATCH($B$1, resultados!$A$1:$ZZ$1, 0))</f>
        <v>0</v>
      </c>
      <c r="B1274">
        <f>INDEX(resultados!$A$2:$ZZ$1395, 1268, MATCH($B$2, resultados!$A$1:$ZZ$1, 0))</f>
        <v>0</v>
      </c>
      <c r="C1274">
        <f>INDEX(resultados!$A$2:$ZZ$1395, 1268, MATCH($B$3, resultados!$A$1:$ZZ$1, 0))</f>
        <v>0</v>
      </c>
    </row>
    <row r="1275" spans="1:3">
      <c r="A1275">
        <f>INDEX(resultados!$A$2:$ZZ$1395, 1269, MATCH($B$1, resultados!$A$1:$ZZ$1, 0))</f>
        <v>0</v>
      </c>
      <c r="B1275">
        <f>INDEX(resultados!$A$2:$ZZ$1395, 1269, MATCH($B$2, resultados!$A$1:$ZZ$1, 0))</f>
        <v>0</v>
      </c>
      <c r="C1275">
        <f>INDEX(resultados!$A$2:$ZZ$1395, 1269, MATCH($B$3, resultados!$A$1:$ZZ$1, 0))</f>
        <v>0</v>
      </c>
    </row>
    <row r="1276" spans="1:3">
      <c r="A1276">
        <f>INDEX(resultados!$A$2:$ZZ$1395, 1270, MATCH($B$1, resultados!$A$1:$ZZ$1, 0))</f>
        <v>0</v>
      </c>
      <c r="B1276">
        <f>INDEX(resultados!$A$2:$ZZ$1395, 1270, MATCH($B$2, resultados!$A$1:$ZZ$1, 0))</f>
        <v>0</v>
      </c>
      <c r="C1276">
        <f>INDEX(resultados!$A$2:$ZZ$1395, 1270, MATCH($B$3, resultados!$A$1:$ZZ$1, 0))</f>
        <v>0</v>
      </c>
    </row>
    <row r="1277" spans="1:3">
      <c r="A1277">
        <f>INDEX(resultados!$A$2:$ZZ$1395, 1271, MATCH($B$1, resultados!$A$1:$ZZ$1, 0))</f>
        <v>0</v>
      </c>
      <c r="B1277">
        <f>INDEX(resultados!$A$2:$ZZ$1395, 1271, MATCH($B$2, resultados!$A$1:$ZZ$1, 0))</f>
        <v>0</v>
      </c>
      <c r="C1277">
        <f>INDEX(resultados!$A$2:$ZZ$1395, 1271, MATCH($B$3, resultados!$A$1:$ZZ$1, 0))</f>
        <v>0</v>
      </c>
    </row>
    <row r="1278" spans="1:3">
      <c r="A1278">
        <f>INDEX(resultados!$A$2:$ZZ$1395, 1272, MATCH($B$1, resultados!$A$1:$ZZ$1, 0))</f>
        <v>0</v>
      </c>
      <c r="B1278">
        <f>INDEX(resultados!$A$2:$ZZ$1395, 1272, MATCH($B$2, resultados!$A$1:$ZZ$1, 0))</f>
        <v>0</v>
      </c>
      <c r="C1278">
        <f>INDEX(resultados!$A$2:$ZZ$1395, 1272, MATCH($B$3, resultados!$A$1:$ZZ$1, 0))</f>
        <v>0</v>
      </c>
    </row>
    <row r="1279" spans="1:3">
      <c r="A1279">
        <f>INDEX(resultados!$A$2:$ZZ$1395, 1273, MATCH($B$1, resultados!$A$1:$ZZ$1, 0))</f>
        <v>0</v>
      </c>
      <c r="B1279">
        <f>INDEX(resultados!$A$2:$ZZ$1395, 1273, MATCH($B$2, resultados!$A$1:$ZZ$1, 0))</f>
        <v>0</v>
      </c>
      <c r="C1279">
        <f>INDEX(resultados!$A$2:$ZZ$1395, 1273, MATCH($B$3, resultados!$A$1:$ZZ$1, 0))</f>
        <v>0</v>
      </c>
    </row>
    <row r="1280" spans="1:3">
      <c r="A1280">
        <f>INDEX(resultados!$A$2:$ZZ$1395, 1274, MATCH($B$1, resultados!$A$1:$ZZ$1, 0))</f>
        <v>0</v>
      </c>
      <c r="B1280">
        <f>INDEX(resultados!$A$2:$ZZ$1395, 1274, MATCH($B$2, resultados!$A$1:$ZZ$1, 0))</f>
        <v>0</v>
      </c>
      <c r="C1280">
        <f>INDEX(resultados!$A$2:$ZZ$1395, 1274, MATCH($B$3, resultados!$A$1:$ZZ$1, 0))</f>
        <v>0</v>
      </c>
    </row>
    <row r="1281" spans="1:3">
      <c r="A1281">
        <f>INDEX(resultados!$A$2:$ZZ$1395, 1275, MATCH($B$1, resultados!$A$1:$ZZ$1, 0))</f>
        <v>0</v>
      </c>
      <c r="B1281">
        <f>INDEX(resultados!$A$2:$ZZ$1395, 1275, MATCH($B$2, resultados!$A$1:$ZZ$1, 0))</f>
        <v>0</v>
      </c>
      <c r="C1281">
        <f>INDEX(resultados!$A$2:$ZZ$1395, 1275, MATCH($B$3, resultados!$A$1:$ZZ$1, 0))</f>
        <v>0</v>
      </c>
    </row>
    <row r="1282" spans="1:3">
      <c r="A1282">
        <f>INDEX(resultados!$A$2:$ZZ$1395, 1276, MATCH($B$1, resultados!$A$1:$ZZ$1, 0))</f>
        <v>0</v>
      </c>
      <c r="B1282">
        <f>INDEX(resultados!$A$2:$ZZ$1395, 1276, MATCH($B$2, resultados!$A$1:$ZZ$1, 0))</f>
        <v>0</v>
      </c>
      <c r="C1282">
        <f>INDEX(resultados!$A$2:$ZZ$1395, 1276, MATCH($B$3, resultados!$A$1:$ZZ$1, 0))</f>
        <v>0</v>
      </c>
    </row>
    <row r="1283" spans="1:3">
      <c r="A1283">
        <f>INDEX(resultados!$A$2:$ZZ$1395, 1277, MATCH($B$1, resultados!$A$1:$ZZ$1, 0))</f>
        <v>0</v>
      </c>
      <c r="B1283">
        <f>INDEX(resultados!$A$2:$ZZ$1395, 1277, MATCH($B$2, resultados!$A$1:$ZZ$1, 0))</f>
        <v>0</v>
      </c>
      <c r="C1283">
        <f>INDEX(resultados!$A$2:$ZZ$1395, 1277, MATCH($B$3, resultados!$A$1:$ZZ$1, 0))</f>
        <v>0</v>
      </c>
    </row>
    <row r="1284" spans="1:3">
      <c r="A1284">
        <f>INDEX(resultados!$A$2:$ZZ$1395, 1278, MATCH($B$1, resultados!$A$1:$ZZ$1, 0))</f>
        <v>0</v>
      </c>
      <c r="B1284">
        <f>INDEX(resultados!$A$2:$ZZ$1395, 1278, MATCH($B$2, resultados!$A$1:$ZZ$1, 0))</f>
        <v>0</v>
      </c>
      <c r="C1284">
        <f>INDEX(resultados!$A$2:$ZZ$1395, 1278, MATCH($B$3, resultados!$A$1:$ZZ$1, 0))</f>
        <v>0</v>
      </c>
    </row>
    <row r="1285" spans="1:3">
      <c r="A1285">
        <f>INDEX(resultados!$A$2:$ZZ$1395, 1279, MATCH($B$1, resultados!$A$1:$ZZ$1, 0))</f>
        <v>0</v>
      </c>
      <c r="B1285">
        <f>INDEX(resultados!$A$2:$ZZ$1395, 1279, MATCH($B$2, resultados!$A$1:$ZZ$1, 0))</f>
        <v>0</v>
      </c>
      <c r="C1285">
        <f>INDEX(resultados!$A$2:$ZZ$1395, 1279, MATCH($B$3, resultados!$A$1:$ZZ$1, 0))</f>
        <v>0</v>
      </c>
    </row>
    <row r="1286" spans="1:3">
      <c r="A1286">
        <f>INDEX(resultados!$A$2:$ZZ$1395, 1280, MATCH($B$1, resultados!$A$1:$ZZ$1, 0))</f>
        <v>0</v>
      </c>
      <c r="B1286">
        <f>INDEX(resultados!$A$2:$ZZ$1395, 1280, MATCH($B$2, resultados!$A$1:$ZZ$1, 0))</f>
        <v>0</v>
      </c>
      <c r="C1286">
        <f>INDEX(resultados!$A$2:$ZZ$1395, 1280, MATCH($B$3, resultados!$A$1:$ZZ$1, 0))</f>
        <v>0</v>
      </c>
    </row>
    <row r="1287" spans="1:3">
      <c r="A1287">
        <f>INDEX(resultados!$A$2:$ZZ$1395, 1281, MATCH($B$1, resultados!$A$1:$ZZ$1, 0))</f>
        <v>0</v>
      </c>
      <c r="B1287">
        <f>INDEX(resultados!$A$2:$ZZ$1395, 1281, MATCH($B$2, resultados!$A$1:$ZZ$1, 0))</f>
        <v>0</v>
      </c>
      <c r="C1287">
        <f>INDEX(resultados!$A$2:$ZZ$1395, 1281, MATCH($B$3, resultados!$A$1:$ZZ$1, 0))</f>
        <v>0</v>
      </c>
    </row>
    <row r="1288" spans="1:3">
      <c r="A1288">
        <f>INDEX(resultados!$A$2:$ZZ$1395, 1282, MATCH($B$1, resultados!$A$1:$ZZ$1, 0))</f>
        <v>0</v>
      </c>
      <c r="B1288">
        <f>INDEX(resultados!$A$2:$ZZ$1395, 1282, MATCH($B$2, resultados!$A$1:$ZZ$1, 0))</f>
        <v>0</v>
      </c>
      <c r="C1288">
        <f>INDEX(resultados!$A$2:$ZZ$1395, 1282, MATCH($B$3, resultados!$A$1:$ZZ$1, 0))</f>
        <v>0</v>
      </c>
    </row>
    <row r="1289" spans="1:3">
      <c r="A1289">
        <f>INDEX(resultados!$A$2:$ZZ$1395, 1283, MATCH($B$1, resultados!$A$1:$ZZ$1, 0))</f>
        <v>0</v>
      </c>
      <c r="B1289">
        <f>INDEX(resultados!$A$2:$ZZ$1395, 1283, MATCH($B$2, resultados!$A$1:$ZZ$1, 0))</f>
        <v>0</v>
      </c>
      <c r="C1289">
        <f>INDEX(resultados!$A$2:$ZZ$1395, 1283, MATCH($B$3, resultados!$A$1:$ZZ$1, 0))</f>
        <v>0</v>
      </c>
    </row>
    <row r="1290" spans="1:3">
      <c r="A1290">
        <f>INDEX(resultados!$A$2:$ZZ$1395, 1284, MATCH($B$1, resultados!$A$1:$ZZ$1, 0))</f>
        <v>0</v>
      </c>
      <c r="B1290">
        <f>INDEX(resultados!$A$2:$ZZ$1395, 1284, MATCH($B$2, resultados!$A$1:$ZZ$1, 0))</f>
        <v>0</v>
      </c>
      <c r="C1290">
        <f>INDEX(resultados!$A$2:$ZZ$1395, 1284, MATCH($B$3, resultados!$A$1:$ZZ$1, 0))</f>
        <v>0</v>
      </c>
    </row>
    <row r="1291" spans="1:3">
      <c r="A1291">
        <f>INDEX(resultados!$A$2:$ZZ$1395, 1285, MATCH($B$1, resultados!$A$1:$ZZ$1, 0))</f>
        <v>0</v>
      </c>
      <c r="B1291">
        <f>INDEX(resultados!$A$2:$ZZ$1395, 1285, MATCH($B$2, resultados!$A$1:$ZZ$1, 0))</f>
        <v>0</v>
      </c>
      <c r="C1291">
        <f>INDEX(resultados!$A$2:$ZZ$1395, 1285, MATCH($B$3, resultados!$A$1:$ZZ$1, 0))</f>
        <v>0</v>
      </c>
    </row>
    <row r="1292" spans="1:3">
      <c r="A1292">
        <f>INDEX(resultados!$A$2:$ZZ$1395, 1286, MATCH($B$1, resultados!$A$1:$ZZ$1, 0))</f>
        <v>0</v>
      </c>
      <c r="B1292">
        <f>INDEX(resultados!$A$2:$ZZ$1395, 1286, MATCH($B$2, resultados!$A$1:$ZZ$1, 0))</f>
        <v>0</v>
      </c>
      <c r="C1292">
        <f>INDEX(resultados!$A$2:$ZZ$1395, 1286, MATCH($B$3, resultados!$A$1:$ZZ$1, 0))</f>
        <v>0</v>
      </c>
    </row>
    <row r="1293" spans="1:3">
      <c r="A1293">
        <f>INDEX(resultados!$A$2:$ZZ$1395, 1287, MATCH($B$1, resultados!$A$1:$ZZ$1, 0))</f>
        <v>0</v>
      </c>
      <c r="B1293">
        <f>INDEX(resultados!$A$2:$ZZ$1395, 1287, MATCH($B$2, resultados!$A$1:$ZZ$1, 0))</f>
        <v>0</v>
      </c>
      <c r="C1293">
        <f>INDEX(resultados!$A$2:$ZZ$1395, 1287, MATCH($B$3, resultados!$A$1:$ZZ$1, 0))</f>
        <v>0</v>
      </c>
    </row>
    <row r="1294" spans="1:3">
      <c r="A1294">
        <f>INDEX(resultados!$A$2:$ZZ$1395, 1288, MATCH($B$1, resultados!$A$1:$ZZ$1, 0))</f>
        <v>0</v>
      </c>
      <c r="B1294">
        <f>INDEX(resultados!$A$2:$ZZ$1395, 1288, MATCH($B$2, resultados!$A$1:$ZZ$1, 0))</f>
        <v>0</v>
      </c>
      <c r="C1294">
        <f>INDEX(resultados!$A$2:$ZZ$1395, 1288, MATCH($B$3, resultados!$A$1:$ZZ$1, 0))</f>
        <v>0</v>
      </c>
    </row>
    <row r="1295" spans="1:3">
      <c r="A1295">
        <f>INDEX(resultados!$A$2:$ZZ$1395, 1289, MATCH($B$1, resultados!$A$1:$ZZ$1, 0))</f>
        <v>0</v>
      </c>
      <c r="B1295">
        <f>INDEX(resultados!$A$2:$ZZ$1395, 1289, MATCH($B$2, resultados!$A$1:$ZZ$1, 0))</f>
        <v>0</v>
      </c>
      <c r="C1295">
        <f>INDEX(resultados!$A$2:$ZZ$1395, 1289, MATCH($B$3, resultados!$A$1:$ZZ$1, 0))</f>
        <v>0</v>
      </c>
    </row>
    <row r="1296" spans="1:3">
      <c r="A1296">
        <f>INDEX(resultados!$A$2:$ZZ$1395, 1290, MATCH($B$1, resultados!$A$1:$ZZ$1, 0))</f>
        <v>0</v>
      </c>
      <c r="B1296">
        <f>INDEX(resultados!$A$2:$ZZ$1395, 1290, MATCH($B$2, resultados!$A$1:$ZZ$1, 0))</f>
        <v>0</v>
      </c>
      <c r="C1296">
        <f>INDEX(resultados!$A$2:$ZZ$1395, 1290, MATCH($B$3, resultados!$A$1:$ZZ$1, 0))</f>
        <v>0</v>
      </c>
    </row>
    <row r="1297" spans="1:3">
      <c r="A1297">
        <f>INDEX(resultados!$A$2:$ZZ$1395, 1291, MATCH($B$1, resultados!$A$1:$ZZ$1, 0))</f>
        <v>0</v>
      </c>
      <c r="B1297">
        <f>INDEX(resultados!$A$2:$ZZ$1395, 1291, MATCH($B$2, resultados!$A$1:$ZZ$1, 0))</f>
        <v>0</v>
      </c>
      <c r="C1297">
        <f>INDEX(resultados!$A$2:$ZZ$1395, 1291, MATCH($B$3, resultados!$A$1:$ZZ$1, 0))</f>
        <v>0</v>
      </c>
    </row>
    <row r="1298" spans="1:3">
      <c r="A1298">
        <f>INDEX(resultados!$A$2:$ZZ$1395, 1292, MATCH($B$1, resultados!$A$1:$ZZ$1, 0))</f>
        <v>0</v>
      </c>
      <c r="B1298">
        <f>INDEX(resultados!$A$2:$ZZ$1395, 1292, MATCH($B$2, resultados!$A$1:$ZZ$1, 0))</f>
        <v>0</v>
      </c>
      <c r="C1298">
        <f>INDEX(resultados!$A$2:$ZZ$1395, 1292, MATCH($B$3, resultados!$A$1:$ZZ$1, 0))</f>
        <v>0</v>
      </c>
    </row>
    <row r="1299" spans="1:3">
      <c r="A1299">
        <f>INDEX(resultados!$A$2:$ZZ$1395, 1293, MATCH($B$1, resultados!$A$1:$ZZ$1, 0))</f>
        <v>0</v>
      </c>
      <c r="B1299">
        <f>INDEX(resultados!$A$2:$ZZ$1395, 1293, MATCH($B$2, resultados!$A$1:$ZZ$1, 0))</f>
        <v>0</v>
      </c>
      <c r="C1299">
        <f>INDEX(resultados!$A$2:$ZZ$1395, 1293, MATCH($B$3, resultados!$A$1:$ZZ$1, 0))</f>
        <v>0</v>
      </c>
    </row>
    <row r="1300" spans="1:3">
      <c r="A1300">
        <f>INDEX(resultados!$A$2:$ZZ$1395, 1294, MATCH($B$1, resultados!$A$1:$ZZ$1, 0))</f>
        <v>0</v>
      </c>
      <c r="B1300">
        <f>INDEX(resultados!$A$2:$ZZ$1395, 1294, MATCH($B$2, resultados!$A$1:$ZZ$1, 0))</f>
        <v>0</v>
      </c>
      <c r="C1300">
        <f>INDEX(resultados!$A$2:$ZZ$1395, 1294, MATCH($B$3, resultados!$A$1:$ZZ$1, 0))</f>
        <v>0</v>
      </c>
    </row>
    <row r="1301" spans="1:3">
      <c r="A1301">
        <f>INDEX(resultados!$A$2:$ZZ$1395, 1295, MATCH($B$1, resultados!$A$1:$ZZ$1, 0))</f>
        <v>0</v>
      </c>
      <c r="B1301">
        <f>INDEX(resultados!$A$2:$ZZ$1395, 1295, MATCH($B$2, resultados!$A$1:$ZZ$1, 0))</f>
        <v>0</v>
      </c>
      <c r="C1301">
        <f>INDEX(resultados!$A$2:$ZZ$1395, 1295, MATCH($B$3, resultados!$A$1:$ZZ$1, 0))</f>
        <v>0</v>
      </c>
    </row>
    <row r="1302" spans="1:3">
      <c r="A1302">
        <f>INDEX(resultados!$A$2:$ZZ$1395, 1296, MATCH($B$1, resultados!$A$1:$ZZ$1, 0))</f>
        <v>0</v>
      </c>
      <c r="B1302">
        <f>INDEX(resultados!$A$2:$ZZ$1395, 1296, MATCH($B$2, resultados!$A$1:$ZZ$1, 0))</f>
        <v>0</v>
      </c>
      <c r="C1302">
        <f>INDEX(resultados!$A$2:$ZZ$1395, 1296, MATCH($B$3, resultados!$A$1:$ZZ$1, 0))</f>
        <v>0</v>
      </c>
    </row>
    <row r="1303" spans="1:3">
      <c r="A1303">
        <f>INDEX(resultados!$A$2:$ZZ$1395, 1297, MATCH($B$1, resultados!$A$1:$ZZ$1, 0))</f>
        <v>0</v>
      </c>
      <c r="B1303">
        <f>INDEX(resultados!$A$2:$ZZ$1395, 1297, MATCH($B$2, resultados!$A$1:$ZZ$1, 0))</f>
        <v>0</v>
      </c>
      <c r="C1303">
        <f>INDEX(resultados!$A$2:$ZZ$1395, 1297, MATCH($B$3, resultados!$A$1:$ZZ$1, 0))</f>
        <v>0</v>
      </c>
    </row>
    <row r="1304" spans="1:3">
      <c r="A1304">
        <f>INDEX(resultados!$A$2:$ZZ$1395, 1298, MATCH($B$1, resultados!$A$1:$ZZ$1, 0))</f>
        <v>0</v>
      </c>
      <c r="B1304">
        <f>INDEX(resultados!$A$2:$ZZ$1395, 1298, MATCH($B$2, resultados!$A$1:$ZZ$1, 0))</f>
        <v>0</v>
      </c>
      <c r="C1304">
        <f>INDEX(resultados!$A$2:$ZZ$1395, 1298, MATCH($B$3, resultados!$A$1:$ZZ$1, 0))</f>
        <v>0</v>
      </c>
    </row>
    <row r="1305" spans="1:3">
      <c r="A1305">
        <f>INDEX(resultados!$A$2:$ZZ$1395, 1299, MATCH($B$1, resultados!$A$1:$ZZ$1, 0))</f>
        <v>0</v>
      </c>
      <c r="B1305">
        <f>INDEX(resultados!$A$2:$ZZ$1395, 1299, MATCH($B$2, resultados!$A$1:$ZZ$1, 0))</f>
        <v>0</v>
      </c>
      <c r="C1305">
        <f>INDEX(resultados!$A$2:$ZZ$1395, 1299, MATCH($B$3, resultados!$A$1:$ZZ$1, 0))</f>
        <v>0</v>
      </c>
    </row>
    <row r="1306" spans="1:3">
      <c r="A1306">
        <f>INDEX(resultados!$A$2:$ZZ$1395, 1300, MATCH($B$1, resultados!$A$1:$ZZ$1, 0))</f>
        <v>0</v>
      </c>
      <c r="B1306">
        <f>INDEX(resultados!$A$2:$ZZ$1395, 1300, MATCH($B$2, resultados!$A$1:$ZZ$1, 0))</f>
        <v>0</v>
      </c>
      <c r="C1306">
        <f>INDEX(resultados!$A$2:$ZZ$1395, 1300, MATCH($B$3, resultados!$A$1:$ZZ$1, 0))</f>
        <v>0</v>
      </c>
    </row>
    <row r="1307" spans="1:3">
      <c r="A1307">
        <f>INDEX(resultados!$A$2:$ZZ$1395, 1301, MATCH($B$1, resultados!$A$1:$ZZ$1, 0))</f>
        <v>0</v>
      </c>
      <c r="B1307">
        <f>INDEX(resultados!$A$2:$ZZ$1395, 1301, MATCH($B$2, resultados!$A$1:$ZZ$1, 0))</f>
        <v>0</v>
      </c>
      <c r="C1307">
        <f>INDEX(resultados!$A$2:$ZZ$1395, 1301, MATCH($B$3, resultados!$A$1:$ZZ$1, 0))</f>
        <v>0</v>
      </c>
    </row>
    <row r="1308" spans="1:3">
      <c r="A1308">
        <f>INDEX(resultados!$A$2:$ZZ$1395, 1302, MATCH($B$1, resultados!$A$1:$ZZ$1, 0))</f>
        <v>0</v>
      </c>
      <c r="B1308">
        <f>INDEX(resultados!$A$2:$ZZ$1395, 1302, MATCH($B$2, resultados!$A$1:$ZZ$1, 0))</f>
        <v>0</v>
      </c>
      <c r="C1308">
        <f>INDEX(resultados!$A$2:$ZZ$1395, 1302, MATCH($B$3, resultados!$A$1:$ZZ$1, 0))</f>
        <v>0</v>
      </c>
    </row>
    <row r="1309" spans="1:3">
      <c r="A1309">
        <f>INDEX(resultados!$A$2:$ZZ$1395, 1303, MATCH($B$1, resultados!$A$1:$ZZ$1, 0))</f>
        <v>0</v>
      </c>
      <c r="B1309">
        <f>INDEX(resultados!$A$2:$ZZ$1395, 1303, MATCH($B$2, resultados!$A$1:$ZZ$1, 0))</f>
        <v>0</v>
      </c>
      <c r="C1309">
        <f>INDEX(resultados!$A$2:$ZZ$1395, 1303, MATCH($B$3, resultados!$A$1:$ZZ$1, 0))</f>
        <v>0</v>
      </c>
    </row>
    <row r="1310" spans="1:3">
      <c r="A1310">
        <f>INDEX(resultados!$A$2:$ZZ$1395, 1304, MATCH($B$1, resultados!$A$1:$ZZ$1, 0))</f>
        <v>0</v>
      </c>
      <c r="B1310">
        <f>INDEX(resultados!$A$2:$ZZ$1395, 1304, MATCH($B$2, resultados!$A$1:$ZZ$1, 0))</f>
        <v>0</v>
      </c>
      <c r="C1310">
        <f>INDEX(resultados!$A$2:$ZZ$1395, 1304, MATCH($B$3, resultados!$A$1:$ZZ$1, 0))</f>
        <v>0</v>
      </c>
    </row>
    <row r="1311" spans="1:3">
      <c r="A1311">
        <f>INDEX(resultados!$A$2:$ZZ$1395, 1305, MATCH($B$1, resultados!$A$1:$ZZ$1, 0))</f>
        <v>0</v>
      </c>
      <c r="B1311">
        <f>INDEX(resultados!$A$2:$ZZ$1395, 1305, MATCH($B$2, resultados!$A$1:$ZZ$1, 0))</f>
        <v>0</v>
      </c>
      <c r="C1311">
        <f>INDEX(resultados!$A$2:$ZZ$1395, 1305, MATCH($B$3, resultados!$A$1:$ZZ$1, 0))</f>
        <v>0</v>
      </c>
    </row>
    <row r="1312" spans="1:3">
      <c r="A1312">
        <f>INDEX(resultados!$A$2:$ZZ$1395, 1306, MATCH($B$1, resultados!$A$1:$ZZ$1, 0))</f>
        <v>0</v>
      </c>
      <c r="B1312">
        <f>INDEX(resultados!$A$2:$ZZ$1395, 1306, MATCH($B$2, resultados!$A$1:$ZZ$1, 0))</f>
        <v>0</v>
      </c>
      <c r="C1312">
        <f>INDEX(resultados!$A$2:$ZZ$1395, 1306, MATCH($B$3, resultados!$A$1:$ZZ$1, 0))</f>
        <v>0</v>
      </c>
    </row>
    <row r="1313" spans="1:3">
      <c r="A1313">
        <f>INDEX(resultados!$A$2:$ZZ$1395, 1307, MATCH($B$1, resultados!$A$1:$ZZ$1, 0))</f>
        <v>0</v>
      </c>
      <c r="B1313">
        <f>INDEX(resultados!$A$2:$ZZ$1395, 1307, MATCH($B$2, resultados!$A$1:$ZZ$1, 0))</f>
        <v>0</v>
      </c>
      <c r="C1313">
        <f>INDEX(resultados!$A$2:$ZZ$1395, 1307, MATCH($B$3, resultados!$A$1:$ZZ$1, 0))</f>
        <v>0</v>
      </c>
    </row>
    <row r="1314" spans="1:3">
      <c r="A1314">
        <f>INDEX(resultados!$A$2:$ZZ$1395, 1308, MATCH($B$1, resultados!$A$1:$ZZ$1, 0))</f>
        <v>0</v>
      </c>
      <c r="B1314">
        <f>INDEX(resultados!$A$2:$ZZ$1395, 1308, MATCH($B$2, resultados!$A$1:$ZZ$1, 0))</f>
        <v>0</v>
      </c>
      <c r="C1314">
        <f>INDEX(resultados!$A$2:$ZZ$1395, 1308, MATCH($B$3, resultados!$A$1:$ZZ$1, 0))</f>
        <v>0</v>
      </c>
    </row>
    <row r="1315" spans="1:3">
      <c r="A1315">
        <f>INDEX(resultados!$A$2:$ZZ$1395, 1309, MATCH($B$1, resultados!$A$1:$ZZ$1, 0))</f>
        <v>0</v>
      </c>
      <c r="B1315">
        <f>INDEX(resultados!$A$2:$ZZ$1395, 1309, MATCH($B$2, resultados!$A$1:$ZZ$1, 0))</f>
        <v>0</v>
      </c>
      <c r="C1315">
        <f>INDEX(resultados!$A$2:$ZZ$1395, 1309, MATCH($B$3, resultados!$A$1:$ZZ$1, 0))</f>
        <v>0</v>
      </c>
    </row>
    <row r="1316" spans="1:3">
      <c r="A1316">
        <f>INDEX(resultados!$A$2:$ZZ$1395, 1310, MATCH($B$1, resultados!$A$1:$ZZ$1, 0))</f>
        <v>0</v>
      </c>
      <c r="B1316">
        <f>INDEX(resultados!$A$2:$ZZ$1395, 1310, MATCH($B$2, resultados!$A$1:$ZZ$1, 0))</f>
        <v>0</v>
      </c>
      <c r="C1316">
        <f>INDEX(resultados!$A$2:$ZZ$1395, 1310, MATCH($B$3, resultados!$A$1:$ZZ$1, 0))</f>
        <v>0</v>
      </c>
    </row>
    <row r="1317" spans="1:3">
      <c r="A1317">
        <f>INDEX(resultados!$A$2:$ZZ$1395, 1311, MATCH($B$1, resultados!$A$1:$ZZ$1, 0))</f>
        <v>0</v>
      </c>
      <c r="B1317">
        <f>INDEX(resultados!$A$2:$ZZ$1395, 1311, MATCH($B$2, resultados!$A$1:$ZZ$1, 0))</f>
        <v>0</v>
      </c>
      <c r="C1317">
        <f>INDEX(resultados!$A$2:$ZZ$1395, 1311, MATCH($B$3, resultados!$A$1:$ZZ$1, 0))</f>
        <v>0</v>
      </c>
    </row>
    <row r="1318" spans="1:3">
      <c r="A1318">
        <f>INDEX(resultados!$A$2:$ZZ$1395, 1312, MATCH($B$1, resultados!$A$1:$ZZ$1, 0))</f>
        <v>0</v>
      </c>
      <c r="B1318">
        <f>INDEX(resultados!$A$2:$ZZ$1395, 1312, MATCH($B$2, resultados!$A$1:$ZZ$1, 0))</f>
        <v>0</v>
      </c>
      <c r="C1318">
        <f>INDEX(resultados!$A$2:$ZZ$1395, 1312, MATCH($B$3, resultados!$A$1:$ZZ$1, 0))</f>
        <v>0</v>
      </c>
    </row>
    <row r="1319" spans="1:3">
      <c r="A1319">
        <f>INDEX(resultados!$A$2:$ZZ$1395, 1313, MATCH($B$1, resultados!$A$1:$ZZ$1, 0))</f>
        <v>0</v>
      </c>
      <c r="B1319">
        <f>INDEX(resultados!$A$2:$ZZ$1395, 1313, MATCH($B$2, resultados!$A$1:$ZZ$1, 0))</f>
        <v>0</v>
      </c>
      <c r="C1319">
        <f>INDEX(resultados!$A$2:$ZZ$1395, 1313, MATCH($B$3, resultados!$A$1:$ZZ$1, 0))</f>
        <v>0</v>
      </c>
    </row>
    <row r="1320" spans="1:3">
      <c r="A1320">
        <f>INDEX(resultados!$A$2:$ZZ$1395, 1314, MATCH($B$1, resultados!$A$1:$ZZ$1, 0))</f>
        <v>0</v>
      </c>
      <c r="B1320">
        <f>INDEX(resultados!$A$2:$ZZ$1395, 1314, MATCH($B$2, resultados!$A$1:$ZZ$1, 0))</f>
        <v>0</v>
      </c>
      <c r="C1320">
        <f>INDEX(resultados!$A$2:$ZZ$1395, 1314, MATCH($B$3, resultados!$A$1:$ZZ$1, 0))</f>
        <v>0</v>
      </c>
    </row>
    <row r="1321" spans="1:3">
      <c r="A1321">
        <f>INDEX(resultados!$A$2:$ZZ$1395, 1315, MATCH($B$1, resultados!$A$1:$ZZ$1, 0))</f>
        <v>0</v>
      </c>
      <c r="B1321">
        <f>INDEX(resultados!$A$2:$ZZ$1395, 1315, MATCH($B$2, resultados!$A$1:$ZZ$1, 0))</f>
        <v>0</v>
      </c>
      <c r="C1321">
        <f>INDEX(resultados!$A$2:$ZZ$1395, 1315, MATCH($B$3, resultados!$A$1:$ZZ$1, 0))</f>
        <v>0</v>
      </c>
    </row>
    <row r="1322" spans="1:3">
      <c r="A1322">
        <f>INDEX(resultados!$A$2:$ZZ$1395, 1316, MATCH($B$1, resultados!$A$1:$ZZ$1, 0))</f>
        <v>0</v>
      </c>
      <c r="B1322">
        <f>INDEX(resultados!$A$2:$ZZ$1395, 1316, MATCH($B$2, resultados!$A$1:$ZZ$1, 0))</f>
        <v>0</v>
      </c>
      <c r="C1322">
        <f>INDEX(resultados!$A$2:$ZZ$1395, 1316, MATCH($B$3, resultados!$A$1:$ZZ$1, 0))</f>
        <v>0</v>
      </c>
    </row>
    <row r="1323" spans="1:3">
      <c r="A1323">
        <f>INDEX(resultados!$A$2:$ZZ$1395, 1317, MATCH($B$1, resultados!$A$1:$ZZ$1, 0))</f>
        <v>0</v>
      </c>
      <c r="B1323">
        <f>INDEX(resultados!$A$2:$ZZ$1395, 1317, MATCH($B$2, resultados!$A$1:$ZZ$1, 0))</f>
        <v>0</v>
      </c>
      <c r="C1323">
        <f>INDEX(resultados!$A$2:$ZZ$1395, 1317, MATCH($B$3, resultados!$A$1:$ZZ$1, 0))</f>
        <v>0</v>
      </c>
    </row>
    <row r="1324" spans="1:3">
      <c r="A1324">
        <f>INDEX(resultados!$A$2:$ZZ$1395, 1318, MATCH($B$1, resultados!$A$1:$ZZ$1, 0))</f>
        <v>0</v>
      </c>
      <c r="B1324">
        <f>INDEX(resultados!$A$2:$ZZ$1395, 1318, MATCH($B$2, resultados!$A$1:$ZZ$1, 0))</f>
        <v>0</v>
      </c>
      <c r="C1324">
        <f>INDEX(resultados!$A$2:$ZZ$1395, 1318, MATCH($B$3, resultados!$A$1:$ZZ$1, 0))</f>
        <v>0</v>
      </c>
    </row>
    <row r="1325" spans="1:3">
      <c r="A1325">
        <f>INDEX(resultados!$A$2:$ZZ$1395, 1319, MATCH($B$1, resultados!$A$1:$ZZ$1, 0))</f>
        <v>0</v>
      </c>
      <c r="B1325">
        <f>INDEX(resultados!$A$2:$ZZ$1395, 1319, MATCH($B$2, resultados!$A$1:$ZZ$1, 0))</f>
        <v>0</v>
      </c>
      <c r="C1325">
        <f>INDEX(resultados!$A$2:$ZZ$1395, 1319, MATCH($B$3, resultados!$A$1:$ZZ$1, 0))</f>
        <v>0</v>
      </c>
    </row>
    <row r="1326" spans="1:3">
      <c r="A1326">
        <f>INDEX(resultados!$A$2:$ZZ$1395, 1320, MATCH($B$1, resultados!$A$1:$ZZ$1, 0))</f>
        <v>0</v>
      </c>
      <c r="B1326">
        <f>INDEX(resultados!$A$2:$ZZ$1395, 1320, MATCH($B$2, resultados!$A$1:$ZZ$1, 0))</f>
        <v>0</v>
      </c>
      <c r="C1326">
        <f>INDEX(resultados!$A$2:$ZZ$1395, 1320, MATCH($B$3, resultados!$A$1:$ZZ$1, 0))</f>
        <v>0</v>
      </c>
    </row>
    <row r="1327" spans="1:3">
      <c r="A1327">
        <f>INDEX(resultados!$A$2:$ZZ$1395, 1321, MATCH($B$1, resultados!$A$1:$ZZ$1, 0))</f>
        <v>0</v>
      </c>
      <c r="B1327">
        <f>INDEX(resultados!$A$2:$ZZ$1395, 1321, MATCH($B$2, resultados!$A$1:$ZZ$1, 0))</f>
        <v>0</v>
      </c>
      <c r="C1327">
        <f>INDEX(resultados!$A$2:$ZZ$1395, 1321, MATCH($B$3, resultados!$A$1:$ZZ$1, 0))</f>
        <v>0</v>
      </c>
    </row>
    <row r="1328" spans="1:3">
      <c r="A1328">
        <f>INDEX(resultados!$A$2:$ZZ$1395, 1322, MATCH($B$1, resultados!$A$1:$ZZ$1, 0))</f>
        <v>0</v>
      </c>
      <c r="B1328">
        <f>INDEX(resultados!$A$2:$ZZ$1395, 1322, MATCH($B$2, resultados!$A$1:$ZZ$1, 0))</f>
        <v>0</v>
      </c>
      <c r="C1328">
        <f>INDEX(resultados!$A$2:$ZZ$1395, 1322, MATCH($B$3, resultados!$A$1:$ZZ$1, 0))</f>
        <v>0</v>
      </c>
    </row>
    <row r="1329" spans="1:3">
      <c r="A1329">
        <f>INDEX(resultados!$A$2:$ZZ$1395, 1323, MATCH($B$1, resultados!$A$1:$ZZ$1, 0))</f>
        <v>0</v>
      </c>
      <c r="B1329">
        <f>INDEX(resultados!$A$2:$ZZ$1395, 1323, MATCH($B$2, resultados!$A$1:$ZZ$1, 0))</f>
        <v>0</v>
      </c>
      <c r="C1329">
        <f>INDEX(resultados!$A$2:$ZZ$1395, 1323, MATCH($B$3, resultados!$A$1:$ZZ$1, 0))</f>
        <v>0</v>
      </c>
    </row>
    <row r="1330" spans="1:3">
      <c r="A1330">
        <f>INDEX(resultados!$A$2:$ZZ$1395, 1324, MATCH($B$1, resultados!$A$1:$ZZ$1, 0))</f>
        <v>0</v>
      </c>
      <c r="B1330">
        <f>INDEX(resultados!$A$2:$ZZ$1395, 1324, MATCH($B$2, resultados!$A$1:$ZZ$1, 0))</f>
        <v>0</v>
      </c>
      <c r="C1330">
        <f>INDEX(resultados!$A$2:$ZZ$1395, 1324, MATCH($B$3, resultados!$A$1:$ZZ$1, 0))</f>
        <v>0</v>
      </c>
    </row>
    <row r="1331" spans="1:3">
      <c r="A1331">
        <f>INDEX(resultados!$A$2:$ZZ$1395, 1325, MATCH($B$1, resultados!$A$1:$ZZ$1, 0))</f>
        <v>0</v>
      </c>
      <c r="B1331">
        <f>INDEX(resultados!$A$2:$ZZ$1395, 1325, MATCH($B$2, resultados!$A$1:$ZZ$1, 0))</f>
        <v>0</v>
      </c>
      <c r="C1331">
        <f>INDEX(resultados!$A$2:$ZZ$1395, 1325, MATCH($B$3, resultados!$A$1:$ZZ$1, 0))</f>
        <v>0</v>
      </c>
    </row>
    <row r="1332" spans="1:3">
      <c r="A1332">
        <f>INDEX(resultados!$A$2:$ZZ$1395, 1326, MATCH($B$1, resultados!$A$1:$ZZ$1, 0))</f>
        <v>0</v>
      </c>
      <c r="B1332">
        <f>INDEX(resultados!$A$2:$ZZ$1395, 1326, MATCH($B$2, resultados!$A$1:$ZZ$1, 0))</f>
        <v>0</v>
      </c>
      <c r="C1332">
        <f>INDEX(resultados!$A$2:$ZZ$1395, 1326, MATCH($B$3, resultados!$A$1:$ZZ$1, 0))</f>
        <v>0</v>
      </c>
    </row>
    <row r="1333" spans="1:3">
      <c r="A1333">
        <f>INDEX(resultados!$A$2:$ZZ$1395, 1327, MATCH($B$1, resultados!$A$1:$ZZ$1, 0))</f>
        <v>0</v>
      </c>
      <c r="B1333">
        <f>INDEX(resultados!$A$2:$ZZ$1395, 1327, MATCH($B$2, resultados!$A$1:$ZZ$1, 0))</f>
        <v>0</v>
      </c>
      <c r="C1333">
        <f>INDEX(resultados!$A$2:$ZZ$1395, 1327, MATCH($B$3, resultados!$A$1:$ZZ$1, 0))</f>
        <v>0</v>
      </c>
    </row>
    <row r="1334" spans="1:3">
      <c r="A1334">
        <f>INDEX(resultados!$A$2:$ZZ$1395, 1328, MATCH($B$1, resultados!$A$1:$ZZ$1, 0))</f>
        <v>0</v>
      </c>
      <c r="B1334">
        <f>INDEX(resultados!$A$2:$ZZ$1395, 1328, MATCH($B$2, resultados!$A$1:$ZZ$1, 0))</f>
        <v>0</v>
      </c>
      <c r="C1334">
        <f>INDEX(resultados!$A$2:$ZZ$1395, 1328, MATCH($B$3, resultados!$A$1:$ZZ$1, 0))</f>
        <v>0</v>
      </c>
    </row>
    <row r="1335" spans="1:3">
      <c r="A1335">
        <f>INDEX(resultados!$A$2:$ZZ$1395, 1329, MATCH($B$1, resultados!$A$1:$ZZ$1, 0))</f>
        <v>0</v>
      </c>
      <c r="B1335">
        <f>INDEX(resultados!$A$2:$ZZ$1395, 1329, MATCH($B$2, resultados!$A$1:$ZZ$1, 0))</f>
        <v>0</v>
      </c>
      <c r="C1335">
        <f>INDEX(resultados!$A$2:$ZZ$1395, 1329, MATCH($B$3, resultados!$A$1:$ZZ$1, 0))</f>
        <v>0</v>
      </c>
    </row>
    <row r="1336" spans="1:3">
      <c r="A1336">
        <f>INDEX(resultados!$A$2:$ZZ$1395, 1330, MATCH($B$1, resultados!$A$1:$ZZ$1, 0))</f>
        <v>0</v>
      </c>
      <c r="B1336">
        <f>INDEX(resultados!$A$2:$ZZ$1395, 1330, MATCH($B$2, resultados!$A$1:$ZZ$1, 0))</f>
        <v>0</v>
      </c>
      <c r="C1336">
        <f>INDEX(resultados!$A$2:$ZZ$1395, 1330, MATCH($B$3, resultados!$A$1:$ZZ$1, 0))</f>
        <v>0</v>
      </c>
    </row>
    <row r="1337" spans="1:3">
      <c r="A1337">
        <f>INDEX(resultados!$A$2:$ZZ$1395, 1331, MATCH($B$1, resultados!$A$1:$ZZ$1, 0))</f>
        <v>0</v>
      </c>
      <c r="B1337">
        <f>INDEX(resultados!$A$2:$ZZ$1395, 1331, MATCH($B$2, resultados!$A$1:$ZZ$1, 0))</f>
        <v>0</v>
      </c>
      <c r="C1337">
        <f>INDEX(resultados!$A$2:$ZZ$1395, 1331, MATCH($B$3, resultados!$A$1:$ZZ$1, 0))</f>
        <v>0</v>
      </c>
    </row>
    <row r="1338" spans="1:3">
      <c r="A1338">
        <f>INDEX(resultados!$A$2:$ZZ$1395, 1332, MATCH($B$1, resultados!$A$1:$ZZ$1, 0))</f>
        <v>0</v>
      </c>
      <c r="B1338">
        <f>INDEX(resultados!$A$2:$ZZ$1395, 1332, MATCH($B$2, resultados!$A$1:$ZZ$1, 0))</f>
        <v>0</v>
      </c>
      <c r="C1338">
        <f>INDEX(resultados!$A$2:$ZZ$1395, 1332, MATCH($B$3, resultados!$A$1:$ZZ$1, 0))</f>
        <v>0</v>
      </c>
    </row>
    <row r="1339" spans="1:3">
      <c r="A1339">
        <f>INDEX(resultados!$A$2:$ZZ$1395, 1333, MATCH($B$1, resultados!$A$1:$ZZ$1, 0))</f>
        <v>0</v>
      </c>
      <c r="B1339">
        <f>INDEX(resultados!$A$2:$ZZ$1395, 1333, MATCH($B$2, resultados!$A$1:$ZZ$1, 0))</f>
        <v>0</v>
      </c>
      <c r="C1339">
        <f>INDEX(resultados!$A$2:$ZZ$1395, 1333, MATCH($B$3, resultados!$A$1:$ZZ$1, 0))</f>
        <v>0</v>
      </c>
    </row>
    <row r="1340" spans="1:3">
      <c r="A1340">
        <f>INDEX(resultados!$A$2:$ZZ$1395, 1334, MATCH($B$1, resultados!$A$1:$ZZ$1, 0))</f>
        <v>0</v>
      </c>
      <c r="B1340">
        <f>INDEX(resultados!$A$2:$ZZ$1395, 1334, MATCH($B$2, resultados!$A$1:$ZZ$1, 0))</f>
        <v>0</v>
      </c>
      <c r="C1340">
        <f>INDEX(resultados!$A$2:$ZZ$1395, 1334, MATCH($B$3, resultados!$A$1:$ZZ$1, 0))</f>
        <v>0</v>
      </c>
    </row>
    <row r="1341" spans="1:3">
      <c r="A1341">
        <f>INDEX(resultados!$A$2:$ZZ$1395, 1335, MATCH($B$1, resultados!$A$1:$ZZ$1, 0))</f>
        <v>0</v>
      </c>
      <c r="B1341">
        <f>INDEX(resultados!$A$2:$ZZ$1395, 1335, MATCH($B$2, resultados!$A$1:$ZZ$1, 0))</f>
        <v>0</v>
      </c>
      <c r="C1341">
        <f>INDEX(resultados!$A$2:$ZZ$1395, 1335, MATCH($B$3, resultados!$A$1:$ZZ$1, 0))</f>
        <v>0</v>
      </c>
    </row>
    <row r="1342" spans="1:3">
      <c r="A1342">
        <f>INDEX(resultados!$A$2:$ZZ$1395, 1336, MATCH($B$1, resultados!$A$1:$ZZ$1, 0))</f>
        <v>0</v>
      </c>
      <c r="B1342">
        <f>INDEX(resultados!$A$2:$ZZ$1395, 1336, MATCH($B$2, resultados!$A$1:$ZZ$1, 0))</f>
        <v>0</v>
      </c>
      <c r="C1342">
        <f>INDEX(resultados!$A$2:$ZZ$1395, 1336, MATCH($B$3, resultados!$A$1:$ZZ$1, 0))</f>
        <v>0</v>
      </c>
    </row>
    <row r="1343" spans="1:3">
      <c r="A1343">
        <f>INDEX(resultados!$A$2:$ZZ$1395, 1337, MATCH($B$1, resultados!$A$1:$ZZ$1, 0))</f>
        <v>0</v>
      </c>
      <c r="B1343">
        <f>INDEX(resultados!$A$2:$ZZ$1395, 1337, MATCH($B$2, resultados!$A$1:$ZZ$1, 0))</f>
        <v>0</v>
      </c>
      <c r="C1343">
        <f>INDEX(resultados!$A$2:$ZZ$1395, 1337, MATCH($B$3, resultados!$A$1:$ZZ$1, 0))</f>
        <v>0</v>
      </c>
    </row>
    <row r="1344" spans="1:3">
      <c r="A1344">
        <f>INDEX(resultados!$A$2:$ZZ$1395, 1338, MATCH($B$1, resultados!$A$1:$ZZ$1, 0))</f>
        <v>0</v>
      </c>
      <c r="B1344">
        <f>INDEX(resultados!$A$2:$ZZ$1395, 1338, MATCH($B$2, resultados!$A$1:$ZZ$1, 0))</f>
        <v>0</v>
      </c>
      <c r="C1344">
        <f>INDEX(resultados!$A$2:$ZZ$1395, 1338, MATCH($B$3, resultados!$A$1:$ZZ$1, 0))</f>
        <v>0</v>
      </c>
    </row>
    <row r="1345" spans="1:3">
      <c r="A1345">
        <f>INDEX(resultados!$A$2:$ZZ$1395, 1339, MATCH($B$1, resultados!$A$1:$ZZ$1, 0))</f>
        <v>0</v>
      </c>
      <c r="B1345">
        <f>INDEX(resultados!$A$2:$ZZ$1395, 1339, MATCH($B$2, resultados!$A$1:$ZZ$1, 0))</f>
        <v>0</v>
      </c>
      <c r="C1345">
        <f>INDEX(resultados!$A$2:$ZZ$1395, 1339, MATCH($B$3, resultados!$A$1:$ZZ$1, 0))</f>
        <v>0</v>
      </c>
    </row>
    <row r="1346" spans="1:3">
      <c r="A1346">
        <f>INDEX(resultados!$A$2:$ZZ$1395, 1340, MATCH($B$1, resultados!$A$1:$ZZ$1, 0))</f>
        <v>0</v>
      </c>
      <c r="B1346">
        <f>INDEX(resultados!$A$2:$ZZ$1395, 1340, MATCH($B$2, resultados!$A$1:$ZZ$1, 0))</f>
        <v>0</v>
      </c>
      <c r="C1346">
        <f>INDEX(resultados!$A$2:$ZZ$1395, 1340, MATCH($B$3, resultados!$A$1:$ZZ$1, 0))</f>
        <v>0</v>
      </c>
    </row>
    <row r="1347" spans="1:3">
      <c r="A1347">
        <f>INDEX(resultados!$A$2:$ZZ$1395, 1341, MATCH($B$1, resultados!$A$1:$ZZ$1, 0))</f>
        <v>0</v>
      </c>
      <c r="B1347">
        <f>INDEX(resultados!$A$2:$ZZ$1395, 1341, MATCH($B$2, resultados!$A$1:$ZZ$1, 0))</f>
        <v>0</v>
      </c>
      <c r="C1347">
        <f>INDEX(resultados!$A$2:$ZZ$1395, 1341, MATCH($B$3, resultados!$A$1:$ZZ$1, 0))</f>
        <v>0</v>
      </c>
    </row>
    <row r="1348" spans="1:3">
      <c r="A1348">
        <f>INDEX(resultados!$A$2:$ZZ$1395, 1342, MATCH($B$1, resultados!$A$1:$ZZ$1, 0))</f>
        <v>0</v>
      </c>
      <c r="B1348">
        <f>INDEX(resultados!$A$2:$ZZ$1395, 1342, MATCH($B$2, resultados!$A$1:$ZZ$1, 0))</f>
        <v>0</v>
      </c>
      <c r="C1348">
        <f>INDEX(resultados!$A$2:$ZZ$1395, 1342, MATCH($B$3, resultados!$A$1:$ZZ$1, 0))</f>
        <v>0</v>
      </c>
    </row>
    <row r="1349" spans="1:3">
      <c r="A1349">
        <f>INDEX(resultados!$A$2:$ZZ$1395, 1343, MATCH($B$1, resultados!$A$1:$ZZ$1, 0))</f>
        <v>0</v>
      </c>
      <c r="B1349">
        <f>INDEX(resultados!$A$2:$ZZ$1395, 1343, MATCH($B$2, resultados!$A$1:$ZZ$1, 0))</f>
        <v>0</v>
      </c>
      <c r="C1349">
        <f>INDEX(resultados!$A$2:$ZZ$1395, 1343, MATCH($B$3, resultados!$A$1:$ZZ$1, 0))</f>
        <v>0</v>
      </c>
    </row>
    <row r="1350" spans="1:3">
      <c r="A1350">
        <f>INDEX(resultados!$A$2:$ZZ$1395, 1344, MATCH($B$1, resultados!$A$1:$ZZ$1, 0))</f>
        <v>0</v>
      </c>
      <c r="B1350">
        <f>INDEX(resultados!$A$2:$ZZ$1395, 1344, MATCH($B$2, resultados!$A$1:$ZZ$1, 0))</f>
        <v>0</v>
      </c>
      <c r="C1350">
        <f>INDEX(resultados!$A$2:$ZZ$1395, 1344, MATCH($B$3, resultados!$A$1:$ZZ$1, 0))</f>
        <v>0</v>
      </c>
    </row>
    <row r="1351" spans="1:3">
      <c r="A1351">
        <f>INDEX(resultados!$A$2:$ZZ$1395, 1345, MATCH($B$1, resultados!$A$1:$ZZ$1, 0))</f>
        <v>0</v>
      </c>
      <c r="B1351">
        <f>INDEX(resultados!$A$2:$ZZ$1395, 1345, MATCH($B$2, resultados!$A$1:$ZZ$1, 0))</f>
        <v>0</v>
      </c>
      <c r="C1351">
        <f>INDEX(resultados!$A$2:$ZZ$1395, 1345, MATCH($B$3, resultados!$A$1:$ZZ$1, 0))</f>
        <v>0</v>
      </c>
    </row>
    <row r="1352" spans="1:3">
      <c r="A1352">
        <f>INDEX(resultados!$A$2:$ZZ$1395, 1346, MATCH($B$1, resultados!$A$1:$ZZ$1, 0))</f>
        <v>0</v>
      </c>
      <c r="B1352">
        <f>INDEX(resultados!$A$2:$ZZ$1395, 1346, MATCH($B$2, resultados!$A$1:$ZZ$1, 0))</f>
        <v>0</v>
      </c>
      <c r="C1352">
        <f>INDEX(resultados!$A$2:$ZZ$1395, 1346, MATCH($B$3, resultados!$A$1:$ZZ$1, 0))</f>
        <v>0</v>
      </c>
    </row>
    <row r="1353" spans="1:3">
      <c r="A1353">
        <f>INDEX(resultados!$A$2:$ZZ$1395, 1347, MATCH($B$1, resultados!$A$1:$ZZ$1, 0))</f>
        <v>0</v>
      </c>
      <c r="B1353">
        <f>INDEX(resultados!$A$2:$ZZ$1395, 1347, MATCH($B$2, resultados!$A$1:$ZZ$1, 0))</f>
        <v>0</v>
      </c>
      <c r="C1353">
        <f>INDEX(resultados!$A$2:$ZZ$1395, 1347, MATCH($B$3, resultados!$A$1:$ZZ$1, 0))</f>
        <v>0</v>
      </c>
    </row>
    <row r="1354" spans="1:3">
      <c r="A1354">
        <f>INDEX(resultados!$A$2:$ZZ$1395, 1348, MATCH($B$1, resultados!$A$1:$ZZ$1, 0))</f>
        <v>0</v>
      </c>
      <c r="B1354">
        <f>INDEX(resultados!$A$2:$ZZ$1395, 1348, MATCH($B$2, resultados!$A$1:$ZZ$1, 0))</f>
        <v>0</v>
      </c>
      <c r="C1354">
        <f>INDEX(resultados!$A$2:$ZZ$1395, 1348, MATCH($B$3, resultados!$A$1:$ZZ$1, 0))</f>
        <v>0</v>
      </c>
    </row>
    <row r="1355" spans="1:3">
      <c r="A1355">
        <f>INDEX(resultados!$A$2:$ZZ$1395, 1349, MATCH($B$1, resultados!$A$1:$ZZ$1, 0))</f>
        <v>0</v>
      </c>
      <c r="B1355">
        <f>INDEX(resultados!$A$2:$ZZ$1395, 1349, MATCH($B$2, resultados!$A$1:$ZZ$1, 0))</f>
        <v>0</v>
      </c>
      <c r="C1355">
        <f>INDEX(resultados!$A$2:$ZZ$1395, 1349, MATCH($B$3, resultados!$A$1:$ZZ$1, 0))</f>
        <v>0</v>
      </c>
    </row>
    <row r="1356" spans="1:3">
      <c r="A1356">
        <f>INDEX(resultados!$A$2:$ZZ$1395, 1350, MATCH($B$1, resultados!$A$1:$ZZ$1, 0))</f>
        <v>0</v>
      </c>
      <c r="B1356">
        <f>INDEX(resultados!$A$2:$ZZ$1395, 1350, MATCH($B$2, resultados!$A$1:$ZZ$1, 0))</f>
        <v>0</v>
      </c>
      <c r="C1356">
        <f>INDEX(resultados!$A$2:$ZZ$1395, 1350, MATCH($B$3, resultados!$A$1:$ZZ$1, 0))</f>
        <v>0</v>
      </c>
    </row>
    <row r="1357" spans="1:3">
      <c r="A1357">
        <f>INDEX(resultados!$A$2:$ZZ$1395, 1351, MATCH($B$1, resultados!$A$1:$ZZ$1, 0))</f>
        <v>0</v>
      </c>
      <c r="B1357">
        <f>INDEX(resultados!$A$2:$ZZ$1395, 1351, MATCH($B$2, resultados!$A$1:$ZZ$1, 0))</f>
        <v>0</v>
      </c>
      <c r="C1357">
        <f>INDEX(resultados!$A$2:$ZZ$1395, 1351, MATCH($B$3, resultados!$A$1:$ZZ$1, 0))</f>
        <v>0</v>
      </c>
    </row>
    <row r="1358" spans="1:3">
      <c r="A1358">
        <f>INDEX(resultados!$A$2:$ZZ$1395, 1352, MATCH($B$1, resultados!$A$1:$ZZ$1, 0))</f>
        <v>0</v>
      </c>
      <c r="B1358">
        <f>INDEX(resultados!$A$2:$ZZ$1395, 1352, MATCH($B$2, resultados!$A$1:$ZZ$1, 0))</f>
        <v>0</v>
      </c>
      <c r="C1358">
        <f>INDEX(resultados!$A$2:$ZZ$1395, 1352, MATCH($B$3, resultados!$A$1:$ZZ$1, 0))</f>
        <v>0</v>
      </c>
    </row>
    <row r="1359" spans="1:3">
      <c r="A1359">
        <f>INDEX(resultados!$A$2:$ZZ$1395, 1353, MATCH($B$1, resultados!$A$1:$ZZ$1, 0))</f>
        <v>0</v>
      </c>
      <c r="B1359">
        <f>INDEX(resultados!$A$2:$ZZ$1395, 1353, MATCH($B$2, resultados!$A$1:$ZZ$1, 0))</f>
        <v>0</v>
      </c>
      <c r="C1359">
        <f>INDEX(resultados!$A$2:$ZZ$1395, 1353, MATCH($B$3, resultados!$A$1:$ZZ$1, 0))</f>
        <v>0</v>
      </c>
    </row>
    <row r="1360" spans="1:3">
      <c r="A1360">
        <f>INDEX(resultados!$A$2:$ZZ$1395, 1354, MATCH($B$1, resultados!$A$1:$ZZ$1, 0))</f>
        <v>0</v>
      </c>
      <c r="B1360">
        <f>INDEX(resultados!$A$2:$ZZ$1395, 1354, MATCH($B$2, resultados!$A$1:$ZZ$1, 0))</f>
        <v>0</v>
      </c>
      <c r="C1360">
        <f>INDEX(resultados!$A$2:$ZZ$1395, 1354, MATCH($B$3, resultados!$A$1:$ZZ$1, 0))</f>
        <v>0</v>
      </c>
    </row>
    <row r="1361" spans="1:3">
      <c r="A1361">
        <f>INDEX(resultados!$A$2:$ZZ$1395, 1355, MATCH($B$1, resultados!$A$1:$ZZ$1, 0))</f>
        <v>0</v>
      </c>
      <c r="B1361">
        <f>INDEX(resultados!$A$2:$ZZ$1395, 1355, MATCH($B$2, resultados!$A$1:$ZZ$1, 0))</f>
        <v>0</v>
      </c>
      <c r="C1361">
        <f>INDEX(resultados!$A$2:$ZZ$1395, 1355, MATCH($B$3, resultados!$A$1:$ZZ$1, 0))</f>
        <v>0</v>
      </c>
    </row>
    <row r="1362" spans="1:3">
      <c r="A1362">
        <f>INDEX(resultados!$A$2:$ZZ$1395, 1356, MATCH($B$1, resultados!$A$1:$ZZ$1, 0))</f>
        <v>0</v>
      </c>
      <c r="B1362">
        <f>INDEX(resultados!$A$2:$ZZ$1395, 1356, MATCH($B$2, resultados!$A$1:$ZZ$1, 0))</f>
        <v>0</v>
      </c>
      <c r="C1362">
        <f>INDEX(resultados!$A$2:$ZZ$1395, 1356, MATCH($B$3, resultados!$A$1:$ZZ$1, 0))</f>
        <v>0</v>
      </c>
    </row>
    <row r="1363" spans="1:3">
      <c r="A1363">
        <f>INDEX(resultados!$A$2:$ZZ$1395, 1357, MATCH($B$1, resultados!$A$1:$ZZ$1, 0))</f>
        <v>0</v>
      </c>
      <c r="B1363">
        <f>INDEX(resultados!$A$2:$ZZ$1395, 1357, MATCH($B$2, resultados!$A$1:$ZZ$1, 0))</f>
        <v>0</v>
      </c>
      <c r="C1363">
        <f>INDEX(resultados!$A$2:$ZZ$1395, 1357, MATCH($B$3, resultados!$A$1:$ZZ$1, 0))</f>
        <v>0</v>
      </c>
    </row>
    <row r="1364" spans="1:3">
      <c r="A1364">
        <f>INDEX(resultados!$A$2:$ZZ$1395, 1358, MATCH($B$1, resultados!$A$1:$ZZ$1, 0))</f>
        <v>0</v>
      </c>
      <c r="B1364">
        <f>INDEX(resultados!$A$2:$ZZ$1395, 1358, MATCH($B$2, resultados!$A$1:$ZZ$1, 0))</f>
        <v>0</v>
      </c>
      <c r="C1364">
        <f>INDEX(resultados!$A$2:$ZZ$1395, 1358, MATCH($B$3, resultados!$A$1:$ZZ$1, 0))</f>
        <v>0</v>
      </c>
    </row>
    <row r="1365" spans="1:3">
      <c r="A1365">
        <f>INDEX(resultados!$A$2:$ZZ$1395, 1359, MATCH($B$1, resultados!$A$1:$ZZ$1, 0))</f>
        <v>0</v>
      </c>
      <c r="B1365">
        <f>INDEX(resultados!$A$2:$ZZ$1395, 1359, MATCH($B$2, resultados!$A$1:$ZZ$1, 0))</f>
        <v>0</v>
      </c>
      <c r="C1365">
        <f>INDEX(resultados!$A$2:$ZZ$1395, 1359, MATCH($B$3, resultados!$A$1:$ZZ$1, 0))</f>
        <v>0</v>
      </c>
    </row>
    <row r="1366" spans="1:3">
      <c r="A1366">
        <f>INDEX(resultados!$A$2:$ZZ$1395, 1360, MATCH($B$1, resultados!$A$1:$ZZ$1, 0))</f>
        <v>0</v>
      </c>
      <c r="B1366">
        <f>INDEX(resultados!$A$2:$ZZ$1395, 1360, MATCH($B$2, resultados!$A$1:$ZZ$1, 0))</f>
        <v>0</v>
      </c>
      <c r="C1366">
        <f>INDEX(resultados!$A$2:$ZZ$1395, 1360, MATCH($B$3, resultados!$A$1:$ZZ$1, 0))</f>
        <v>0</v>
      </c>
    </row>
    <row r="1367" spans="1:3">
      <c r="A1367">
        <f>INDEX(resultados!$A$2:$ZZ$1395, 1361, MATCH($B$1, resultados!$A$1:$ZZ$1, 0))</f>
        <v>0</v>
      </c>
      <c r="B1367">
        <f>INDEX(resultados!$A$2:$ZZ$1395, 1361, MATCH($B$2, resultados!$A$1:$ZZ$1, 0))</f>
        <v>0</v>
      </c>
      <c r="C1367">
        <f>INDEX(resultados!$A$2:$ZZ$1395, 1361, MATCH($B$3, resultados!$A$1:$ZZ$1, 0))</f>
        <v>0</v>
      </c>
    </row>
    <row r="1368" spans="1:3">
      <c r="A1368">
        <f>INDEX(resultados!$A$2:$ZZ$1395, 1362, MATCH($B$1, resultados!$A$1:$ZZ$1, 0))</f>
        <v>0</v>
      </c>
      <c r="B1368">
        <f>INDEX(resultados!$A$2:$ZZ$1395, 1362, MATCH($B$2, resultados!$A$1:$ZZ$1, 0))</f>
        <v>0</v>
      </c>
      <c r="C1368">
        <f>INDEX(resultados!$A$2:$ZZ$1395, 1362, MATCH($B$3, resultados!$A$1:$ZZ$1, 0))</f>
        <v>0</v>
      </c>
    </row>
    <row r="1369" spans="1:3">
      <c r="A1369">
        <f>INDEX(resultados!$A$2:$ZZ$1395, 1363, MATCH($B$1, resultados!$A$1:$ZZ$1, 0))</f>
        <v>0</v>
      </c>
      <c r="B1369">
        <f>INDEX(resultados!$A$2:$ZZ$1395, 1363, MATCH($B$2, resultados!$A$1:$ZZ$1, 0))</f>
        <v>0</v>
      </c>
      <c r="C1369">
        <f>INDEX(resultados!$A$2:$ZZ$1395, 1363, MATCH($B$3, resultados!$A$1:$ZZ$1, 0))</f>
        <v>0</v>
      </c>
    </row>
    <row r="1370" spans="1:3">
      <c r="A1370">
        <f>INDEX(resultados!$A$2:$ZZ$1395, 1364, MATCH($B$1, resultados!$A$1:$ZZ$1, 0))</f>
        <v>0</v>
      </c>
      <c r="B1370">
        <f>INDEX(resultados!$A$2:$ZZ$1395, 1364, MATCH($B$2, resultados!$A$1:$ZZ$1, 0))</f>
        <v>0</v>
      </c>
      <c r="C1370">
        <f>INDEX(resultados!$A$2:$ZZ$1395, 1364, MATCH($B$3, resultados!$A$1:$ZZ$1, 0))</f>
        <v>0</v>
      </c>
    </row>
    <row r="1371" spans="1:3">
      <c r="A1371">
        <f>INDEX(resultados!$A$2:$ZZ$1395, 1365, MATCH($B$1, resultados!$A$1:$ZZ$1, 0))</f>
        <v>0</v>
      </c>
      <c r="B1371">
        <f>INDEX(resultados!$A$2:$ZZ$1395, 1365, MATCH($B$2, resultados!$A$1:$ZZ$1, 0))</f>
        <v>0</v>
      </c>
      <c r="C1371">
        <f>INDEX(resultados!$A$2:$ZZ$1395, 1365, MATCH($B$3, resultados!$A$1:$ZZ$1, 0))</f>
        <v>0</v>
      </c>
    </row>
    <row r="1372" spans="1:3">
      <c r="A1372">
        <f>INDEX(resultados!$A$2:$ZZ$1395, 1366, MATCH($B$1, resultados!$A$1:$ZZ$1, 0))</f>
        <v>0</v>
      </c>
      <c r="B1372">
        <f>INDEX(resultados!$A$2:$ZZ$1395, 1366, MATCH($B$2, resultados!$A$1:$ZZ$1, 0))</f>
        <v>0</v>
      </c>
      <c r="C1372">
        <f>INDEX(resultados!$A$2:$ZZ$1395, 1366, MATCH($B$3, resultados!$A$1:$ZZ$1, 0))</f>
        <v>0</v>
      </c>
    </row>
    <row r="1373" spans="1:3">
      <c r="A1373">
        <f>INDEX(resultados!$A$2:$ZZ$1395, 1367, MATCH($B$1, resultados!$A$1:$ZZ$1, 0))</f>
        <v>0</v>
      </c>
      <c r="B1373">
        <f>INDEX(resultados!$A$2:$ZZ$1395, 1367, MATCH($B$2, resultados!$A$1:$ZZ$1, 0))</f>
        <v>0</v>
      </c>
      <c r="C1373">
        <f>INDEX(resultados!$A$2:$ZZ$1395, 1367, MATCH($B$3, resultados!$A$1:$ZZ$1, 0))</f>
        <v>0</v>
      </c>
    </row>
    <row r="1374" spans="1:3">
      <c r="A1374">
        <f>INDEX(resultados!$A$2:$ZZ$1395, 1368, MATCH($B$1, resultados!$A$1:$ZZ$1, 0))</f>
        <v>0</v>
      </c>
      <c r="B1374">
        <f>INDEX(resultados!$A$2:$ZZ$1395, 1368, MATCH($B$2, resultados!$A$1:$ZZ$1, 0))</f>
        <v>0</v>
      </c>
      <c r="C1374">
        <f>INDEX(resultados!$A$2:$ZZ$1395, 1368, MATCH($B$3, resultados!$A$1:$ZZ$1, 0))</f>
        <v>0</v>
      </c>
    </row>
    <row r="1375" spans="1:3">
      <c r="A1375">
        <f>INDEX(resultados!$A$2:$ZZ$1395, 1369, MATCH($B$1, resultados!$A$1:$ZZ$1, 0))</f>
        <v>0</v>
      </c>
      <c r="B1375">
        <f>INDEX(resultados!$A$2:$ZZ$1395, 1369, MATCH($B$2, resultados!$A$1:$ZZ$1, 0))</f>
        <v>0</v>
      </c>
      <c r="C1375">
        <f>INDEX(resultados!$A$2:$ZZ$1395, 1369, MATCH($B$3, resultados!$A$1:$ZZ$1, 0))</f>
        <v>0</v>
      </c>
    </row>
    <row r="1376" spans="1:3">
      <c r="A1376">
        <f>INDEX(resultados!$A$2:$ZZ$1395, 1370, MATCH($B$1, resultados!$A$1:$ZZ$1, 0))</f>
        <v>0</v>
      </c>
      <c r="B1376">
        <f>INDEX(resultados!$A$2:$ZZ$1395, 1370, MATCH($B$2, resultados!$A$1:$ZZ$1, 0))</f>
        <v>0</v>
      </c>
      <c r="C1376">
        <f>INDEX(resultados!$A$2:$ZZ$1395, 1370, MATCH($B$3, resultados!$A$1:$ZZ$1, 0))</f>
        <v>0</v>
      </c>
    </row>
    <row r="1377" spans="1:3">
      <c r="A1377">
        <f>INDEX(resultados!$A$2:$ZZ$1395, 1371, MATCH($B$1, resultados!$A$1:$ZZ$1, 0))</f>
        <v>0</v>
      </c>
      <c r="B1377">
        <f>INDEX(resultados!$A$2:$ZZ$1395, 1371, MATCH($B$2, resultados!$A$1:$ZZ$1, 0))</f>
        <v>0</v>
      </c>
      <c r="C1377">
        <f>INDEX(resultados!$A$2:$ZZ$1395, 1371, MATCH($B$3, resultados!$A$1:$ZZ$1, 0))</f>
        <v>0</v>
      </c>
    </row>
    <row r="1378" spans="1:3">
      <c r="A1378">
        <f>INDEX(resultados!$A$2:$ZZ$1395, 1372, MATCH($B$1, resultados!$A$1:$ZZ$1, 0))</f>
        <v>0</v>
      </c>
      <c r="B1378">
        <f>INDEX(resultados!$A$2:$ZZ$1395, 1372, MATCH($B$2, resultados!$A$1:$ZZ$1, 0))</f>
        <v>0</v>
      </c>
      <c r="C1378">
        <f>INDEX(resultados!$A$2:$ZZ$1395, 1372, MATCH($B$3, resultados!$A$1:$ZZ$1, 0))</f>
        <v>0</v>
      </c>
    </row>
    <row r="1379" spans="1:3">
      <c r="A1379">
        <f>INDEX(resultados!$A$2:$ZZ$1395, 1373, MATCH($B$1, resultados!$A$1:$ZZ$1, 0))</f>
        <v>0</v>
      </c>
      <c r="B1379">
        <f>INDEX(resultados!$A$2:$ZZ$1395, 1373, MATCH($B$2, resultados!$A$1:$ZZ$1, 0))</f>
        <v>0</v>
      </c>
      <c r="C1379">
        <f>INDEX(resultados!$A$2:$ZZ$1395, 1373, MATCH($B$3, resultados!$A$1:$ZZ$1, 0))</f>
        <v>0</v>
      </c>
    </row>
    <row r="1380" spans="1:3">
      <c r="A1380">
        <f>INDEX(resultados!$A$2:$ZZ$1395, 1374, MATCH($B$1, resultados!$A$1:$ZZ$1, 0))</f>
        <v>0</v>
      </c>
      <c r="B1380">
        <f>INDEX(resultados!$A$2:$ZZ$1395, 1374, MATCH($B$2, resultados!$A$1:$ZZ$1, 0))</f>
        <v>0</v>
      </c>
      <c r="C1380">
        <f>INDEX(resultados!$A$2:$ZZ$1395, 1374, MATCH($B$3, resultados!$A$1:$ZZ$1, 0))</f>
        <v>0</v>
      </c>
    </row>
    <row r="1381" spans="1:3">
      <c r="A1381">
        <f>INDEX(resultados!$A$2:$ZZ$1395, 1375, MATCH($B$1, resultados!$A$1:$ZZ$1, 0))</f>
        <v>0</v>
      </c>
      <c r="B1381">
        <f>INDEX(resultados!$A$2:$ZZ$1395, 1375, MATCH($B$2, resultados!$A$1:$ZZ$1, 0))</f>
        <v>0</v>
      </c>
      <c r="C1381">
        <f>INDEX(resultados!$A$2:$ZZ$1395, 1375, MATCH($B$3, resultados!$A$1:$ZZ$1, 0))</f>
        <v>0</v>
      </c>
    </row>
    <row r="1382" spans="1:3">
      <c r="A1382">
        <f>INDEX(resultados!$A$2:$ZZ$1395, 1376, MATCH($B$1, resultados!$A$1:$ZZ$1, 0))</f>
        <v>0</v>
      </c>
      <c r="B1382">
        <f>INDEX(resultados!$A$2:$ZZ$1395, 1376, MATCH($B$2, resultados!$A$1:$ZZ$1, 0))</f>
        <v>0</v>
      </c>
      <c r="C1382">
        <f>INDEX(resultados!$A$2:$ZZ$1395, 1376, MATCH($B$3, resultados!$A$1:$ZZ$1, 0))</f>
        <v>0</v>
      </c>
    </row>
    <row r="1383" spans="1:3">
      <c r="A1383">
        <f>INDEX(resultados!$A$2:$ZZ$1395, 1377, MATCH($B$1, resultados!$A$1:$ZZ$1, 0))</f>
        <v>0</v>
      </c>
      <c r="B1383">
        <f>INDEX(resultados!$A$2:$ZZ$1395, 1377, MATCH($B$2, resultados!$A$1:$ZZ$1, 0))</f>
        <v>0</v>
      </c>
      <c r="C1383">
        <f>INDEX(resultados!$A$2:$ZZ$1395, 1377, MATCH($B$3, resultados!$A$1:$ZZ$1, 0))</f>
        <v>0</v>
      </c>
    </row>
    <row r="1384" spans="1:3">
      <c r="A1384">
        <f>INDEX(resultados!$A$2:$ZZ$1395, 1378, MATCH($B$1, resultados!$A$1:$ZZ$1, 0))</f>
        <v>0</v>
      </c>
      <c r="B1384">
        <f>INDEX(resultados!$A$2:$ZZ$1395, 1378, MATCH($B$2, resultados!$A$1:$ZZ$1, 0))</f>
        <v>0</v>
      </c>
      <c r="C1384">
        <f>INDEX(resultados!$A$2:$ZZ$1395, 1378, MATCH($B$3, resultados!$A$1:$ZZ$1, 0))</f>
        <v>0</v>
      </c>
    </row>
    <row r="1385" spans="1:3">
      <c r="A1385">
        <f>INDEX(resultados!$A$2:$ZZ$1395, 1379, MATCH($B$1, resultados!$A$1:$ZZ$1, 0))</f>
        <v>0</v>
      </c>
      <c r="B1385">
        <f>INDEX(resultados!$A$2:$ZZ$1395, 1379, MATCH($B$2, resultados!$A$1:$ZZ$1, 0))</f>
        <v>0</v>
      </c>
      <c r="C1385">
        <f>INDEX(resultados!$A$2:$ZZ$1395, 1379, MATCH($B$3, resultados!$A$1:$ZZ$1, 0))</f>
        <v>0</v>
      </c>
    </row>
    <row r="1386" spans="1:3">
      <c r="A1386">
        <f>INDEX(resultados!$A$2:$ZZ$1395, 1380, MATCH($B$1, resultados!$A$1:$ZZ$1, 0))</f>
        <v>0</v>
      </c>
      <c r="B1386">
        <f>INDEX(resultados!$A$2:$ZZ$1395, 1380, MATCH($B$2, resultados!$A$1:$ZZ$1, 0))</f>
        <v>0</v>
      </c>
      <c r="C1386">
        <f>INDEX(resultados!$A$2:$ZZ$1395, 1380, MATCH($B$3, resultados!$A$1:$ZZ$1, 0))</f>
        <v>0</v>
      </c>
    </row>
    <row r="1387" spans="1:3">
      <c r="A1387">
        <f>INDEX(resultados!$A$2:$ZZ$1395, 1381, MATCH($B$1, resultados!$A$1:$ZZ$1, 0))</f>
        <v>0</v>
      </c>
      <c r="B1387">
        <f>INDEX(resultados!$A$2:$ZZ$1395, 1381, MATCH($B$2, resultados!$A$1:$ZZ$1, 0))</f>
        <v>0</v>
      </c>
      <c r="C1387">
        <f>INDEX(resultados!$A$2:$ZZ$1395, 1381, MATCH($B$3, resultados!$A$1:$ZZ$1, 0))</f>
        <v>0</v>
      </c>
    </row>
    <row r="1388" spans="1:3">
      <c r="A1388">
        <f>INDEX(resultados!$A$2:$ZZ$1395, 1382, MATCH($B$1, resultados!$A$1:$ZZ$1, 0))</f>
        <v>0</v>
      </c>
      <c r="B1388">
        <f>INDEX(resultados!$A$2:$ZZ$1395, 1382, MATCH($B$2, resultados!$A$1:$ZZ$1, 0))</f>
        <v>0</v>
      </c>
      <c r="C1388">
        <f>INDEX(resultados!$A$2:$ZZ$1395, 1382, MATCH($B$3, resultados!$A$1:$ZZ$1, 0))</f>
        <v>0</v>
      </c>
    </row>
    <row r="1389" spans="1:3">
      <c r="A1389">
        <f>INDEX(resultados!$A$2:$ZZ$1395, 1383, MATCH($B$1, resultados!$A$1:$ZZ$1, 0))</f>
        <v>0</v>
      </c>
      <c r="B1389">
        <f>INDEX(resultados!$A$2:$ZZ$1395, 1383, MATCH($B$2, resultados!$A$1:$ZZ$1, 0))</f>
        <v>0</v>
      </c>
      <c r="C1389">
        <f>INDEX(resultados!$A$2:$ZZ$1395, 1383, MATCH($B$3, resultados!$A$1:$ZZ$1, 0))</f>
        <v>0</v>
      </c>
    </row>
    <row r="1390" spans="1:3">
      <c r="A1390">
        <f>INDEX(resultados!$A$2:$ZZ$1395, 1384, MATCH($B$1, resultados!$A$1:$ZZ$1, 0))</f>
        <v>0</v>
      </c>
      <c r="B1390">
        <f>INDEX(resultados!$A$2:$ZZ$1395, 1384, MATCH($B$2, resultados!$A$1:$ZZ$1, 0))</f>
        <v>0</v>
      </c>
      <c r="C1390">
        <f>INDEX(resultados!$A$2:$ZZ$1395, 1384, MATCH($B$3, resultados!$A$1:$ZZ$1, 0))</f>
        <v>0</v>
      </c>
    </row>
    <row r="1391" spans="1:3">
      <c r="A1391">
        <f>INDEX(resultados!$A$2:$ZZ$1395, 1385, MATCH($B$1, resultados!$A$1:$ZZ$1, 0))</f>
        <v>0</v>
      </c>
      <c r="B1391">
        <f>INDEX(resultados!$A$2:$ZZ$1395, 1385, MATCH($B$2, resultados!$A$1:$ZZ$1, 0))</f>
        <v>0</v>
      </c>
      <c r="C1391">
        <f>INDEX(resultados!$A$2:$ZZ$1395, 1385, MATCH($B$3, resultados!$A$1:$ZZ$1, 0))</f>
        <v>0</v>
      </c>
    </row>
    <row r="1392" spans="1:3">
      <c r="A1392">
        <f>INDEX(resultados!$A$2:$ZZ$1395, 1386, MATCH($B$1, resultados!$A$1:$ZZ$1, 0))</f>
        <v>0</v>
      </c>
      <c r="B1392">
        <f>INDEX(resultados!$A$2:$ZZ$1395, 1386, MATCH($B$2, resultados!$A$1:$ZZ$1, 0))</f>
        <v>0</v>
      </c>
      <c r="C1392">
        <f>INDEX(resultados!$A$2:$ZZ$1395, 1386, MATCH($B$3, resultados!$A$1:$ZZ$1, 0))</f>
        <v>0</v>
      </c>
    </row>
    <row r="1393" spans="1:3">
      <c r="A1393">
        <f>INDEX(resultados!$A$2:$ZZ$1395, 1387, MATCH($B$1, resultados!$A$1:$ZZ$1, 0))</f>
        <v>0</v>
      </c>
      <c r="B1393">
        <f>INDEX(resultados!$A$2:$ZZ$1395, 1387, MATCH($B$2, resultados!$A$1:$ZZ$1, 0))</f>
        <v>0</v>
      </c>
      <c r="C1393">
        <f>INDEX(resultados!$A$2:$ZZ$1395, 1387, MATCH($B$3, resultados!$A$1:$ZZ$1, 0))</f>
        <v>0</v>
      </c>
    </row>
    <row r="1394" spans="1:3">
      <c r="A1394">
        <f>INDEX(resultados!$A$2:$ZZ$1395, 1388, MATCH($B$1, resultados!$A$1:$ZZ$1, 0))</f>
        <v>0</v>
      </c>
      <c r="B1394">
        <f>INDEX(resultados!$A$2:$ZZ$1395, 1388, MATCH($B$2, resultados!$A$1:$ZZ$1, 0))</f>
        <v>0</v>
      </c>
      <c r="C1394">
        <f>INDEX(resultados!$A$2:$ZZ$1395, 1388, MATCH($B$3, resultados!$A$1:$ZZ$1, 0))</f>
        <v>0</v>
      </c>
    </row>
    <row r="1395" spans="1:3">
      <c r="A1395">
        <f>INDEX(resultados!$A$2:$ZZ$1395, 1389, MATCH($B$1, resultados!$A$1:$ZZ$1, 0))</f>
        <v>0</v>
      </c>
      <c r="B1395">
        <f>INDEX(resultados!$A$2:$ZZ$1395, 1389, MATCH($B$2, resultados!$A$1:$ZZ$1, 0))</f>
        <v>0</v>
      </c>
      <c r="C1395">
        <f>INDEX(resultados!$A$2:$ZZ$1395, 1389, MATCH($B$3, resultados!$A$1:$ZZ$1, 0))</f>
        <v>0</v>
      </c>
    </row>
    <row r="1396" spans="1:3">
      <c r="A1396">
        <f>INDEX(resultados!$A$2:$ZZ$1395, 1390, MATCH($B$1, resultados!$A$1:$ZZ$1, 0))</f>
        <v>0</v>
      </c>
      <c r="B1396">
        <f>INDEX(resultados!$A$2:$ZZ$1395, 1390, MATCH($B$2, resultados!$A$1:$ZZ$1, 0))</f>
        <v>0</v>
      </c>
      <c r="C1396">
        <f>INDEX(resultados!$A$2:$ZZ$1395, 1390, MATCH($B$3, resultados!$A$1:$ZZ$1, 0))</f>
        <v>0</v>
      </c>
    </row>
    <row r="1397" spans="1:3">
      <c r="A1397">
        <f>INDEX(resultados!$A$2:$ZZ$1395, 1391, MATCH($B$1, resultados!$A$1:$ZZ$1, 0))</f>
        <v>0</v>
      </c>
      <c r="B1397">
        <f>INDEX(resultados!$A$2:$ZZ$1395, 1391, MATCH($B$2, resultados!$A$1:$ZZ$1, 0))</f>
        <v>0</v>
      </c>
      <c r="C1397">
        <f>INDEX(resultados!$A$2:$ZZ$1395, 1391, MATCH($B$3, resultados!$A$1:$ZZ$1, 0))</f>
        <v>0</v>
      </c>
    </row>
    <row r="1398" spans="1:3">
      <c r="A1398">
        <f>INDEX(resultados!$A$2:$ZZ$1395, 1392, MATCH($B$1, resultados!$A$1:$ZZ$1, 0))</f>
        <v>0</v>
      </c>
      <c r="B1398">
        <f>INDEX(resultados!$A$2:$ZZ$1395, 1392, MATCH($B$2, resultados!$A$1:$ZZ$1, 0))</f>
        <v>0</v>
      </c>
      <c r="C1398">
        <f>INDEX(resultados!$A$2:$ZZ$1395, 1392, MATCH($B$3, resultados!$A$1:$ZZ$1, 0))</f>
        <v>0</v>
      </c>
    </row>
    <row r="1399" spans="1:3">
      <c r="A1399">
        <f>INDEX(resultados!$A$2:$ZZ$1395, 1393, MATCH($B$1, resultados!$A$1:$ZZ$1, 0))</f>
        <v>0</v>
      </c>
      <c r="B1399">
        <f>INDEX(resultados!$A$2:$ZZ$1395, 1393, MATCH($B$2, resultados!$A$1:$ZZ$1, 0))</f>
        <v>0</v>
      </c>
      <c r="C1399">
        <f>INDEX(resultados!$A$2:$ZZ$1395, 1393, MATCH($B$3, resultados!$A$1:$ZZ$1, 0))</f>
        <v>0</v>
      </c>
    </row>
    <row r="1400" spans="1:3">
      <c r="A1400">
        <f>INDEX(resultados!$A$2:$ZZ$1395, 1394, MATCH($B$1, resultados!$A$1:$ZZ$1, 0))</f>
        <v>0</v>
      </c>
      <c r="B1400">
        <f>INDEX(resultados!$A$2:$ZZ$1395, 1394, MATCH($B$2, resultados!$A$1:$ZZ$1, 0))</f>
        <v>0</v>
      </c>
      <c r="C1400">
        <f>INDEX(resultados!$A$2:$ZZ$1395, 1394,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8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4.2499</v>
      </c>
      <c r="E2">
        <v>23.53</v>
      </c>
      <c r="F2">
        <v>13.41</v>
      </c>
      <c r="G2">
        <v>5.16</v>
      </c>
      <c r="H2">
        <v>0.07000000000000001</v>
      </c>
      <c r="I2">
        <v>156</v>
      </c>
      <c r="J2">
        <v>242.64</v>
      </c>
      <c r="K2">
        <v>58.47</v>
      </c>
      <c r="L2">
        <v>1</v>
      </c>
      <c r="M2">
        <v>154</v>
      </c>
      <c r="N2">
        <v>58.17</v>
      </c>
      <c r="O2">
        <v>30160.1</v>
      </c>
      <c r="P2">
        <v>213.75</v>
      </c>
      <c r="Q2">
        <v>453.34</v>
      </c>
      <c r="R2">
        <v>184.11</v>
      </c>
      <c r="S2">
        <v>28.65</v>
      </c>
      <c r="T2">
        <v>76282.28999999999</v>
      </c>
      <c r="U2">
        <v>0.16</v>
      </c>
      <c r="V2">
        <v>0.61</v>
      </c>
      <c r="W2">
        <v>0.33</v>
      </c>
      <c r="X2">
        <v>4.68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4.9855</v>
      </c>
      <c r="E3">
        <v>20.06</v>
      </c>
      <c r="F3">
        <v>12.01</v>
      </c>
      <c r="G3">
        <v>6.44</v>
      </c>
      <c r="H3">
        <v>0.09</v>
      </c>
      <c r="I3">
        <v>112</v>
      </c>
      <c r="J3">
        <v>243.08</v>
      </c>
      <c r="K3">
        <v>58.47</v>
      </c>
      <c r="L3">
        <v>1.25</v>
      </c>
      <c r="M3">
        <v>110</v>
      </c>
      <c r="N3">
        <v>58.36</v>
      </c>
      <c r="O3">
        <v>30214.33</v>
      </c>
      <c r="P3">
        <v>191.05</v>
      </c>
      <c r="Q3">
        <v>453.26</v>
      </c>
      <c r="R3">
        <v>138.39</v>
      </c>
      <c r="S3">
        <v>28.65</v>
      </c>
      <c r="T3">
        <v>53640.68</v>
      </c>
      <c r="U3">
        <v>0.21</v>
      </c>
      <c r="V3">
        <v>0.68</v>
      </c>
      <c r="W3">
        <v>0.26</v>
      </c>
      <c r="X3">
        <v>3.29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5.5222</v>
      </c>
      <c r="E4">
        <v>18.11</v>
      </c>
      <c r="F4">
        <v>11.24</v>
      </c>
      <c r="G4">
        <v>7.75</v>
      </c>
      <c r="H4">
        <v>0.11</v>
      </c>
      <c r="I4">
        <v>87</v>
      </c>
      <c r="J4">
        <v>243.52</v>
      </c>
      <c r="K4">
        <v>58.47</v>
      </c>
      <c r="L4">
        <v>1.5</v>
      </c>
      <c r="M4">
        <v>85</v>
      </c>
      <c r="N4">
        <v>58.55</v>
      </c>
      <c r="O4">
        <v>30268.64</v>
      </c>
      <c r="P4">
        <v>178.37</v>
      </c>
      <c r="Q4">
        <v>453.31</v>
      </c>
      <c r="R4">
        <v>112.97</v>
      </c>
      <c r="S4">
        <v>28.65</v>
      </c>
      <c r="T4">
        <v>41054</v>
      </c>
      <c r="U4">
        <v>0.25</v>
      </c>
      <c r="V4">
        <v>0.72</v>
      </c>
      <c r="W4">
        <v>0.22</v>
      </c>
      <c r="X4">
        <v>2.52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5.9005</v>
      </c>
      <c r="E5">
        <v>16.95</v>
      </c>
      <c r="F5">
        <v>10.79</v>
      </c>
      <c r="G5">
        <v>8.99</v>
      </c>
      <c r="H5">
        <v>0.13</v>
      </c>
      <c r="I5">
        <v>72</v>
      </c>
      <c r="J5">
        <v>243.96</v>
      </c>
      <c r="K5">
        <v>58.47</v>
      </c>
      <c r="L5">
        <v>1.75</v>
      </c>
      <c r="M5">
        <v>70</v>
      </c>
      <c r="N5">
        <v>58.74</v>
      </c>
      <c r="O5">
        <v>30323.01</v>
      </c>
      <c r="P5">
        <v>170.8</v>
      </c>
      <c r="Q5">
        <v>453.29</v>
      </c>
      <c r="R5">
        <v>98.15000000000001</v>
      </c>
      <c r="S5">
        <v>28.65</v>
      </c>
      <c r="T5">
        <v>33721.52</v>
      </c>
      <c r="U5">
        <v>0.29</v>
      </c>
      <c r="V5">
        <v>0.75</v>
      </c>
      <c r="W5">
        <v>0.2</v>
      </c>
      <c r="X5">
        <v>2.07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6.2114</v>
      </c>
      <c r="E6">
        <v>16.1</v>
      </c>
      <c r="F6">
        <v>10.46</v>
      </c>
      <c r="G6">
        <v>10.29</v>
      </c>
      <c r="H6">
        <v>0.15</v>
      </c>
      <c r="I6">
        <v>61</v>
      </c>
      <c r="J6">
        <v>244.41</v>
      </c>
      <c r="K6">
        <v>58.47</v>
      </c>
      <c r="L6">
        <v>2</v>
      </c>
      <c r="M6">
        <v>59</v>
      </c>
      <c r="N6">
        <v>58.93</v>
      </c>
      <c r="O6">
        <v>30377.45</v>
      </c>
      <c r="P6">
        <v>165.28</v>
      </c>
      <c r="Q6">
        <v>453.25</v>
      </c>
      <c r="R6">
        <v>87.51000000000001</v>
      </c>
      <c r="S6">
        <v>28.65</v>
      </c>
      <c r="T6">
        <v>28453.57</v>
      </c>
      <c r="U6">
        <v>0.33</v>
      </c>
      <c r="V6">
        <v>0.78</v>
      </c>
      <c r="W6">
        <v>0.18</v>
      </c>
      <c r="X6">
        <v>1.74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6.4596</v>
      </c>
      <c r="E7">
        <v>15.48</v>
      </c>
      <c r="F7">
        <v>10.22</v>
      </c>
      <c r="G7">
        <v>11.57</v>
      </c>
      <c r="H7">
        <v>0.16</v>
      </c>
      <c r="I7">
        <v>53</v>
      </c>
      <c r="J7">
        <v>244.85</v>
      </c>
      <c r="K7">
        <v>58.47</v>
      </c>
      <c r="L7">
        <v>2.25</v>
      </c>
      <c r="M7">
        <v>51</v>
      </c>
      <c r="N7">
        <v>59.12</v>
      </c>
      <c r="O7">
        <v>30431.96</v>
      </c>
      <c r="P7">
        <v>161.09</v>
      </c>
      <c r="Q7">
        <v>453.28</v>
      </c>
      <c r="R7">
        <v>79.38</v>
      </c>
      <c r="S7">
        <v>28.65</v>
      </c>
      <c r="T7">
        <v>24431.28</v>
      </c>
      <c r="U7">
        <v>0.36</v>
      </c>
      <c r="V7">
        <v>0.8</v>
      </c>
      <c r="W7">
        <v>0.17</v>
      </c>
      <c r="X7">
        <v>1.5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6.6583</v>
      </c>
      <c r="E8">
        <v>15.02</v>
      </c>
      <c r="F8">
        <v>10.04</v>
      </c>
      <c r="G8">
        <v>12.82</v>
      </c>
      <c r="H8">
        <v>0.18</v>
      </c>
      <c r="I8">
        <v>47</v>
      </c>
      <c r="J8">
        <v>245.29</v>
      </c>
      <c r="K8">
        <v>58.47</v>
      </c>
      <c r="L8">
        <v>2.5</v>
      </c>
      <c r="M8">
        <v>45</v>
      </c>
      <c r="N8">
        <v>59.32</v>
      </c>
      <c r="O8">
        <v>30486.54</v>
      </c>
      <c r="P8">
        <v>157.94</v>
      </c>
      <c r="Q8">
        <v>453.23</v>
      </c>
      <c r="R8">
        <v>73.68000000000001</v>
      </c>
      <c r="S8">
        <v>28.65</v>
      </c>
      <c r="T8">
        <v>21608.4</v>
      </c>
      <c r="U8">
        <v>0.39</v>
      </c>
      <c r="V8">
        <v>0.8100000000000001</v>
      </c>
      <c r="W8">
        <v>0.15</v>
      </c>
      <c r="X8">
        <v>1.32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6.8345</v>
      </c>
      <c r="E9">
        <v>14.63</v>
      </c>
      <c r="F9">
        <v>9.890000000000001</v>
      </c>
      <c r="G9">
        <v>14.13</v>
      </c>
      <c r="H9">
        <v>0.2</v>
      </c>
      <c r="I9">
        <v>42</v>
      </c>
      <c r="J9">
        <v>245.73</v>
      </c>
      <c r="K9">
        <v>58.47</v>
      </c>
      <c r="L9">
        <v>2.75</v>
      </c>
      <c r="M9">
        <v>40</v>
      </c>
      <c r="N9">
        <v>59.51</v>
      </c>
      <c r="O9">
        <v>30541.19</v>
      </c>
      <c r="P9">
        <v>155.17</v>
      </c>
      <c r="Q9">
        <v>453.2</v>
      </c>
      <c r="R9">
        <v>68.79000000000001</v>
      </c>
      <c r="S9">
        <v>28.65</v>
      </c>
      <c r="T9">
        <v>19190.03</v>
      </c>
      <c r="U9">
        <v>0.42</v>
      </c>
      <c r="V9">
        <v>0.82</v>
      </c>
      <c r="W9">
        <v>0.15</v>
      </c>
      <c r="X9">
        <v>1.17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6.9823</v>
      </c>
      <c r="E10">
        <v>14.32</v>
      </c>
      <c r="F10">
        <v>9.77</v>
      </c>
      <c r="G10">
        <v>15.43</v>
      </c>
      <c r="H10">
        <v>0.22</v>
      </c>
      <c r="I10">
        <v>38</v>
      </c>
      <c r="J10">
        <v>246.18</v>
      </c>
      <c r="K10">
        <v>58.47</v>
      </c>
      <c r="L10">
        <v>3</v>
      </c>
      <c r="M10">
        <v>36</v>
      </c>
      <c r="N10">
        <v>59.7</v>
      </c>
      <c r="O10">
        <v>30595.91</v>
      </c>
      <c r="P10">
        <v>153.04</v>
      </c>
      <c r="Q10">
        <v>453.26</v>
      </c>
      <c r="R10">
        <v>64.79000000000001</v>
      </c>
      <c r="S10">
        <v>28.65</v>
      </c>
      <c r="T10">
        <v>17208.54</v>
      </c>
      <c r="U10">
        <v>0.44</v>
      </c>
      <c r="V10">
        <v>0.83</v>
      </c>
      <c r="W10">
        <v>0.14</v>
      </c>
      <c r="X10">
        <v>1.05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7.0972</v>
      </c>
      <c r="E11">
        <v>14.09</v>
      </c>
      <c r="F11">
        <v>9.68</v>
      </c>
      <c r="G11">
        <v>16.59</v>
      </c>
      <c r="H11">
        <v>0.23</v>
      </c>
      <c r="I11">
        <v>35</v>
      </c>
      <c r="J11">
        <v>246.62</v>
      </c>
      <c r="K11">
        <v>58.47</v>
      </c>
      <c r="L11">
        <v>3.25</v>
      </c>
      <c r="M11">
        <v>33</v>
      </c>
      <c r="N11">
        <v>59.9</v>
      </c>
      <c r="O11">
        <v>30650.7</v>
      </c>
      <c r="P11">
        <v>151.2</v>
      </c>
      <c r="Q11">
        <v>453.27</v>
      </c>
      <c r="R11">
        <v>61.84</v>
      </c>
      <c r="S11">
        <v>28.65</v>
      </c>
      <c r="T11">
        <v>15747.51</v>
      </c>
      <c r="U11">
        <v>0.46</v>
      </c>
      <c r="V11">
        <v>0.84</v>
      </c>
      <c r="W11">
        <v>0.14</v>
      </c>
      <c r="X11">
        <v>0.96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7.2167</v>
      </c>
      <c r="E12">
        <v>13.86</v>
      </c>
      <c r="F12">
        <v>9.59</v>
      </c>
      <c r="G12">
        <v>17.98</v>
      </c>
      <c r="H12">
        <v>0.25</v>
      </c>
      <c r="I12">
        <v>32</v>
      </c>
      <c r="J12">
        <v>247.07</v>
      </c>
      <c r="K12">
        <v>58.47</v>
      </c>
      <c r="L12">
        <v>3.5</v>
      </c>
      <c r="M12">
        <v>30</v>
      </c>
      <c r="N12">
        <v>60.09</v>
      </c>
      <c r="O12">
        <v>30705.56</v>
      </c>
      <c r="P12">
        <v>149.51</v>
      </c>
      <c r="Q12">
        <v>453.25</v>
      </c>
      <c r="R12">
        <v>58.83</v>
      </c>
      <c r="S12">
        <v>28.65</v>
      </c>
      <c r="T12">
        <v>14259</v>
      </c>
      <c r="U12">
        <v>0.49</v>
      </c>
      <c r="V12">
        <v>0.85</v>
      </c>
      <c r="W12">
        <v>0.13</v>
      </c>
      <c r="X12">
        <v>0.87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7.3088</v>
      </c>
      <c r="E13">
        <v>13.68</v>
      </c>
      <c r="F13">
        <v>9.51</v>
      </c>
      <c r="G13">
        <v>19.02</v>
      </c>
      <c r="H13">
        <v>0.27</v>
      </c>
      <c r="I13">
        <v>30</v>
      </c>
      <c r="J13">
        <v>247.51</v>
      </c>
      <c r="K13">
        <v>58.47</v>
      </c>
      <c r="L13">
        <v>3.75</v>
      </c>
      <c r="M13">
        <v>28</v>
      </c>
      <c r="N13">
        <v>60.29</v>
      </c>
      <c r="O13">
        <v>30760.49</v>
      </c>
      <c r="P13">
        <v>147.86</v>
      </c>
      <c r="Q13">
        <v>453.31</v>
      </c>
      <c r="R13">
        <v>56.1</v>
      </c>
      <c r="S13">
        <v>28.65</v>
      </c>
      <c r="T13">
        <v>12905.53</v>
      </c>
      <c r="U13">
        <v>0.51</v>
      </c>
      <c r="V13">
        <v>0.85</v>
      </c>
      <c r="W13">
        <v>0.13</v>
      </c>
      <c r="X13">
        <v>0.79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7.4908</v>
      </c>
      <c r="E14">
        <v>13.35</v>
      </c>
      <c r="F14">
        <v>9.32</v>
      </c>
      <c r="G14">
        <v>20.71</v>
      </c>
      <c r="H14">
        <v>0.29</v>
      </c>
      <c r="I14">
        <v>27</v>
      </c>
      <c r="J14">
        <v>247.96</v>
      </c>
      <c r="K14">
        <v>58.47</v>
      </c>
      <c r="L14">
        <v>4</v>
      </c>
      <c r="M14">
        <v>25</v>
      </c>
      <c r="N14">
        <v>60.48</v>
      </c>
      <c r="O14">
        <v>30815.5</v>
      </c>
      <c r="P14">
        <v>144.41</v>
      </c>
      <c r="Q14">
        <v>453.2</v>
      </c>
      <c r="R14">
        <v>49.69</v>
      </c>
      <c r="S14">
        <v>28.65</v>
      </c>
      <c r="T14">
        <v>9716.469999999999</v>
      </c>
      <c r="U14">
        <v>0.58</v>
      </c>
      <c r="V14">
        <v>0.87</v>
      </c>
      <c r="W14">
        <v>0.12</v>
      </c>
      <c r="X14">
        <v>0.6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7.4305</v>
      </c>
      <c r="E15">
        <v>13.46</v>
      </c>
      <c r="F15">
        <v>9.470000000000001</v>
      </c>
      <c r="G15">
        <v>21.86</v>
      </c>
      <c r="H15">
        <v>0.3</v>
      </c>
      <c r="I15">
        <v>26</v>
      </c>
      <c r="J15">
        <v>248.4</v>
      </c>
      <c r="K15">
        <v>58.47</v>
      </c>
      <c r="L15">
        <v>4.25</v>
      </c>
      <c r="M15">
        <v>24</v>
      </c>
      <c r="N15">
        <v>60.68</v>
      </c>
      <c r="O15">
        <v>30870.57</v>
      </c>
      <c r="P15">
        <v>146.7</v>
      </c>
      <c r="Q15">
        <v>453.22</v>
      </c>
      <c r="R15">
        <v>55.9</v>
      </c>
      <c r="S15">
        <v>28.65</v>
      </c>
      <c r="T15">
        <v>12822.58</v>
      </c>
      <c r="U15">
        <v>0.51</v>
      </c>
      <c r="V15">
        <v>0.86</v>
      </c>
      <c r="W15">
        <v>0.11</v>
      </c>
      <c r="X15">
        <v>0.75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7.4497</v>
      </c>
      <c r="E16">
        <v>13.42</v>
      </c>
      <c r="F16">
        <v>9.49</v>
      </c>
      <c r="G16">
        <v>22.77</v>
      </c>
      <c r="H16">
        <v>0.32</v>
      </c>
      <c r="I16">
        <v>25</v>
      </c>
      <c r="J16">
        <v>248.85</v>
      </c>
      <c r="K16">
        <v>58.47</v>
      </c>
      <c r="L16">
        <v>4.5</v>
      </c>
      <c r="M16">
        <v>23</v>
      </c>
      <c r="N16">
        <v>60.88</v>
      </c>
      <c r="O16">
        <v>30925.72</v>
      </c>
      <c r="P16">
        <v>146.68</v>
      </c>
      <c r="Q16">
        <v>453.18</v>
      </c>
      <c r="R16">
        <v>55.83</v>
      </c>
      <c r="S16">
        <v>28.65</v>
      </c>
      <c r="T16">
        <v>12794.85</v>
      </c>
      <c r="U16">
        <v>0.51</v>
      </c>
      <c r="V16">
        <v>0.86</v>
      </c>
      <c r="W16">
        <v>0.12</v>
      </c>
      <c r="X16">
        <v>0.77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7.5702</v>
      </c>
      <c r="E17">
        <v>13.21</v>
      </c>
      <c r="F17">
        <v>9.369999999999999</v>
      </c>
      <c r="G17">
        <v>24.43</v>
      </c>
      <c r="H17">
        <v>0.34</v>
      </c>
      <c r="I17">
        <v>23</v>
      </c>
      <c r="J17">
        <v>249.3</v>
      </c>
      <c r="K17">
        <v>58.47</v>
      </c>
      <c r="L17">
        <v>4.75</v>
      </c>
      <c r="M17">
        <v>21</v>
      </c>
      <c r="N17">
        <v>61.07</v>
      </c>
      <c r="O17">
        <v>30980.93</v>
      </c>
      <c r="P17">
        <v>144.33</v>
      </c>
      <c r="Q17">
        <v>453.2</v>
      </c>
      <c r="R17">
        <v>51.63</v>
      </c>
      <c r="S17">
        <v>28.65</v>
      </c>
      <c r="T17">
        <v>10707.12</v>
      </c>
      <c r="U17">
        <v>0.55</v>
      </c>
      <c r="V17">
        <v>0.87</v>
      </c>
      <c r="W17">
        <v>0.12</v>
      </c>
      <c r="X17">
        <v>0.65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7.6187</v>
      </c>
      <c r="E18">
        <v>13.13</v>
      </c>
      <c r="F18">
        <v>9.33</v>
      </c>
      <c r="G18">
        <v>25.44</v>
      </c>
      <c r="H18">
        <v>0.36</v>
      </c>
      <c r="I18">
        <v>22</v>
      </c>
      <c r="J18">
        <v>249.75</v>
      </c>
      <c r="K18">
        <v>58.47</v>
      </c>
      <c r="L18">
        <v>5</v>
      </c>
      <c r="M18">
        <v>20</v>
      </c>
      <c r="N18">
        <v>61.27</v>
      </c>
      <c r="O18">
        <v>31036.22</v>
      </c>
      <c r="P18">
        <v>143.39</v>
      </c>
      <c r="Q18">
        <v>453.19</v>
      </c>
      <c r="R18">
        <v>50.65</v>
      </c>
      <c r="S18">
        <v>28.65</v>
      </c>
      <c r="T18">
        <v>10221.04</v>
      </c>
      <c r="U18">
        <v>0.57</v>
      </c>
      <c r="V18">
        <v>0.87</v>
      </c>
      <c r="W18">
        <v>0.11</v>
      </c>
      <c r="X18">
        <v>0.61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7.6612</v>
      </c>
      <c r="E19">
        <v>13.05</v>
      </c>
      <c r="F19">
        <v>9.300000000000001</v>
      </c>
      <c r="G19">
        <v>26.58</v>
      </c>
      <c r="H19">
        <v>0.37</v>
      </c>
      <c r="I19">
        <v>21</v>
      </c>
      <c r="J19">
        <v>250.2</v>
      </c>
      <c r="K19">
        <v>58.47</v>
      </c>
      <c r="L19">
        <v>5.25</v>
      </c>
      <c r="M19">
        <v>19</v>
      </c>
      <c r="N19">
        <v>61.47</v>
      </c>
      <c r="O19">
        <v>31091.59</v>
      </c>
      <c r="P19">
        <v>142.86</v>
      </c>
      <c r="Q19">
        <v>453.19</v>
      </c>
      <c r="R19">
        <v>49.64</v>
      </c>
      <c r="S19">
        <v>28.65</v>
      </c>
      <c r="T19">
        <v>9719.24</v>
      </c>
      <c r="U19">
        <v>0.58</v>
      </c>
      <c r="V19">
        <v>0.87</v>
      </c>
      <c r="W19">
        <v>0.12</v>
      </c>
      <c r="X19">
        <v>0.58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7.7098</v>
      </c>
      <c r="E20">
        <v>12.97</v>
      </c>
      <c r="F20">
        <v>9.27</v>
      </c>
      <c r="G20">
        <v>27.81</v>
      </c>
      <c r="H20">
        <v>0.39</v>
      </c>
      <c r="I20">
        <v>20</v>
      </c>
      <c r="J20">
        <v>250.64</v>
      </c>
      <c r="K20">
        <v>58.47</v>
      </c>
      <c r="L20">
        <v>5.5</v>
      </c>
      <c r="M20">
        <v>18</v>
      </c>
      <c r="N20">
        <v>61.67</v>
      </c>
      <c r="O20">
        <v>31147.02</v>
      </c>
      <c r="P20">
        <v>142.1</v>
      </c>
      <c r="Q20">
        <v>453.17</v>
      </c>
      <c r="R20">
        <v>48.62</v>
      </c>
      <c r="S20">
        <v>28.65</v>
      </c>
      <c r="T20">
        <v>9213.5</v>
      </c>
      <c r="U20">
        <v>0.59</v>
      </c>
      <c r="V20">
        <v>0.88</v>
      </c>
      <c r="W20">
        <v>0.11</v>
      </c>
      <c r="X20">
        <v>0.55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7.76</v>
      </c>
      <c r="E21">
        <v>12.89</v>
      </c>
      <c r="F21">
        <v>9.23</v>
      </c>
      <c r="G21">
        <v>29.16</v>
      </c>
      <c r="H21">
        <v>0.41</v>
      </c>
      <c r="I21">
        <v>19</v>
      </c>
      <c r="J21">
        <v>251.09</v>
      </c>
      <c r="K21">
        <v>58.47</v>
      </c>
      <c r="L21">
        <v>5.75</v>
      </c>
      <c r="M21">
        <v>17</v>
      </c>
      <c r="N21">
        <v>61.87</v>
      </c>
      <c r="O21">
        <v>31202.53</v>
      </c>
      <c r="P21">
        <v>141.3</v>
      </c>
      <c r="Q21">
        <v>453.17</v>
      </c>
      <c r="R21">
        <v>47.38</v>
      </c>
      <c r="S21">
        <v>28.65</v>
      </c>
      <c r="T21">
        <v>8597.91</v>
      </c>
      <c r="U21">
        <v>0.6</v>
      </c>
      <c r="V21">
        <v>0.88</v>
      </c>
      <c r="W21">
        <v>0.11</v>
      </c>
      <c r="X21">
        <v>0.51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7.7976</v>
      </c>
      <c r="E22">
        <v>12.82</v>
      </c>
      <c r="F22">
        <v>9.220000000000001</v>
      </c>
      <c r="G22">
        <v>30.73</v>
      </c>
      <c r="H22">
        <v>0.42</v>
      </c>
      <c r="I22">
        <v>18</v>
      </c>
      <c r="J22">
        <v>251.55</v>
      </c>
      <c r="K22">
        <v>58.47</v>
      </c>
      <c r="L22">
        <v>6</v>
      </c>
      <c r="M22">
        <v>16</v>
      </c>
      <c r="N22">
        <v>62.07</v>
      </c>
      <c r="O22">
        <v>31258.11</v>
      </c>
      <c r="P22">
        <v>140.68</v>
      </c>
      <c r="Q22">
        <v>453.17</v>
      </c>
      <c r="R22">
        <v>46.85</v>
      </c>
      <c r="S22">
        <v>28.65</v>
      </c>
      <c r="T22">
        <v>8339.25</v>
      </c>
      <c r="U22">
        <v>0.61</v>
      </c>
      <c r="V22">
        <v>0.88</v>
      </c>
      <c r="W22">
        <v>0.11</v>
      </c>
      <c r="X22">
        <v>0.5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7.8003</v>
      </c>
      <c r="E23">
        <v>12.82</v>
      </c>
      <c r="F23">
        <v>9.210000000000001</v>
      </c>
      <c r="G23">
        <v>30.71</v>
      </c>
      <c r="H23">
        <v>0.44</v>
      </c>
      <c r="I23">
        <v>18</v>
      </c>
      <c r="J23">
        <v>252</v>
      </c>
      <c r="K23">
        <v>58.47</v>
      </c>
      <c r="L23">
        <v>6.25</v>
      </c>
      <c r="M23">
        <v>16</v>
      </c>
      <c r="N23">
        <v>62.27</v>
      </c>
      <c r="O23">
        <v>31313.77</v>
      </c>
      <c r="P23">
        <v>140.34</v>
      </c>
      <c r="Q23">
        <v>453.17</v>
      </c>
      <c r="R23">
        <v>46.62</v>
      </c>
      <c r="S23">
        <v>28.65</v>
      </c>
      <c r="T23">
        <v>8223.51</v>
      </c>
      <c r="U23">
        <v>0.61</v>
      </c>
      <c r="V23">
        <v>0.88</v>
      </c>
      <c r="W23">
        <v>0.11</v>
      </c>
      <c r="X23">
        <v>0.49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7.8498</v>
      </c>
      <c r="E24">
        <v>12.74</v>
      </c>
      <c r="F24">
        <v>9.18</v>
      </c>
      <c r="G24">
        <v>32.4</v>
      </c>
      <c r="H24">
        <v>0.46</v>
      </c>
      <c r="I24">
        <v>17</v>
      </c>
      <c r="J24">
        <v>252.45</v>
      </c>
      <c r="K24">
        <v>58.47</v>
      </c>
      <c r="L24">
        <v>6.5</v>
      </c>
      <c r="M24">
        <v>15</v>
      </c>
      <c r="N24">
        <v>62.47</v>
      </c>
      <c r="O24">
        <v>31369.49</v>
      </c>
      <c r="P24">
        <v>139.48</v>
      </c>
      <c r="Q24">
        <v>453.23</v>
      </c>
      <c r="R24">
        <v>45.56</v>
      </c>
      <c r="S24">
        <v>28.65</v>
      </c>
      <c r="T24">
        <v>7698.24</v>
      </c>
      <c r="U24">
        <v>0.63</v>
      </c>
      <c r="V24">
        <v>0.89</v>
      </c>
      <c r="W24">
        <v>0.11</v>
      </c>
      <c r="X24">
        <v>0.46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7.9024</v>
      </c>
      <c r="E25">
        <v>12.65</v>
      </c>
      <c r="F25">
        <v>9.140000000000001</v>
      </c>
      <c r="G25">
        <v>34.28</v>
      </c>
      <c r="H25">
        <v>0.47</v>
      </c>
      <c r="I25">
        <v>16</v>
      </c>
      <c r="J25">
        <v>252.9</v>
      </c>
      <c r="K25">
        <v>58.47</v>
      </c>
      <c r="L25">
        <v>6.75</v>
      </c>
      <c r="M25">
        <v>14</v>
      </c>
      <c r="N25">
        <v>62.68</v>
      </c>
      <c r="O25">
        <v>31425.3</v>
      </c>
      <c r="P25">
        <v>138.66</v>
      </c>
      <c r="Q25">
        <v>453.17</v>
      </c>
      <c r="R25">
        <v>44.36</v>
      </c>
      <c r="S25">
        <v>28.65</v>
      </c>
      <c r="T25">
        <v>7105.6</v>
      </c>
      <c r="U25">
        <v>0.65</v>
      </c>
      <c r="V25">
        <v>0.89</v>
      </c>
      <c r="W25">
        <v>0.11</v>
      </c>
      <c r="X25">
        <v>0.42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7.9022</v>
      </c>
      <c r="E26">
        <v>12.65</v>
      </c>
      <c r="F26">
        <v>9.140000000000001</v>
      </c>
      <c r="G26">
        <v>34.28</v>
      </c>
      <c r="H26">
        <v>0.49</v>
      </c>
      <c r="I26">
        <v>16</v>
      </c>
      <c r="J26">
        <v>253.35</v>
      </c>
      <c r="K26">
        <v>58.47</v>
      </c>
      <c r="L26">
        <v>7</v>
      </c>
      <c r="M26">
        <v>14</v>
      </c>
      <c r="N26">
        <v>62.88</v>
      </c>
      <c r="O26">
        <v>31481.17</v>
      </c>
      <c r="P26">
        <v>138.1</v>
      </c>
      <c r="Q26">
        <v>453.17</v>
      </c>
      <c r="R26">
        <v>44.33</v>
      </c>
      <c r="S26">
        <v>28.65</v>
      </c>
      <c r="T26">
        <v>7089.22</v>
      </c>
      <c r="U26">
        <v>0.65</v>
      </c>
      <c r="V26">
        <v>0.89</v>
      </c>
      <c r="W26">
        <v>0.11</v>
      </c>
      <c r="X26">
        <v>0.42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7.9537</v>
      </c>
      <c r="E27">
        <v>12.57</v>
      </c>
      <c r="F27">
        <v>9.109999999999999</v>
      </c>
      <c r="G27">
        <v>36.43</v>
      </c>
      <c r="H27">
        <v>0.51</v>
      </c>
      <c r="I27">
        <v>15</v>
      </c>
      <c r="J27">
        <v>253.81</v>
      </c>
      <c r="K27">
        <v>58.47</v>
      </c>
      <c r="L27">
        <v>7.25</v>
      </c>
      <c r="M27">
        <v>13</v>
      </c>
      <c r="N27">
        <v>63.08</v>
      </c>
      <c r="O27">
        <v>31537.13</v>
      </c>
      <c r="P27">
        <v>137.42</v>
      </c>
      <c r="Q27">
        <v>453.23</v>
      </c>
      <c r="R27">
        <v>43.15</v>
      </c>
      <c r="S27">
        <v>28.65</v>
      </c>
      <c r="T27">
        <v>6506.38</v>
      </c>
      <c r="U27">
        <v>0.66</v>
      </c>
      <c r="V27">
        <v>0.89</v>
      </c>
      <c r="W27">
        <v>0.1</v>
      </c>
      <c r="X27">
        <v>0.39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8.029299999999999</v>
      </c>
      <c r="E28">
        <v>12.45</v>
      </c>
      <c r="F28">
        <v>9.039999999999999</v>
      </c>
      <c r="G28">
        <v>38.73</v>
      </c>
      <c r="H28">
        <v>0.52</v>
      </c>
      <c r="I28">
        <v>14</v>
      </c>
      <c r="J28">
        <v>254.26</v>
      </c>
      <c r="K28">
        <v>58.47</v>
      </c>
      <c r="L28">
        <v>7.5</v>
      </c>
      <c r="M28">
        <v>12</v>
      </c>
      <c r="N28">
        <v>63.29</v>
      </c>
      <c r="O28">
        <v>31593.16</v>
      </c>
      <c r="P28">
        <v>135.69</v>
      </c>
      <c r="Q28">
        <v>453.17</v>
      </c>
      <c r="R28">
        <v>40.63</v>
      </c>
      <c r="S28">
        <v>28.65</v>
      </c>
      <c r="T28">
        <v>5248.45</v>
      </c>
      <c r="U28">
        <v>0.71</v>
      </c>
      <c r="V28">
        <v>0.9</v>
      </c>
      <c r="W28">
        <v>0.11</v>
      </c>
      <c r="X28">
        <v>0.32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8.0382</v>
      </c>
      <c r="E29">
        <v>12.44</v>
      </c>
      <c r="F29">
        <v>9.02</v>
      </c>
      <c r="G29">
        <v>38.67</v>
      </c>
      <c r="H29">
        <v>0.54</v>
      </c>
      <c r="I29">
        <v>14</v>
      </c>
      <c r="J29">
        <v>254.72</v>
      </c>
      <c r="K29">
        <v>58.47</v>
      </c>
      <c r="L29">
        <v>7.75</v>
      </c>
      <c r="M29">
        <v>12</v>
      </c>
      <c r="N29">
        <v>63.49</v>
      </c>
      <c r="O29">
        <v>31649.26</v>
      </c>
      <c r="P29">
        <v>135.53</v>
      </c>
      <c r="Q29">
        <v>453.2</v>
      </c>
      <c r="R29">
        <v>40.47</v>
      </c>
      <c r="S29">
        <v>28.65</v>
      </c>
      <c r="T29">
        <v>5171.45</v>
      </c>
      <c r="U29">
        <v>0.71</v>
      </c>
      <c r="V29">
        <v>0.9</v>
      </c>
      <c r="W29">
        <v>0.1</v>
      </c>
      <c r="X29">
        <v>0.3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7.9482</v>
      </c>
      <c r="E30">
        <v>12.58</v>
      </c>
      <c r="F30">
        <v>9.16</v>
      </c>
      <c r="G30">
        <v>39.27</v>
      </c>
      <c r="H30">
        <v>0.5600000000000001</v>
      </c>
      <c r="I30">
        <v>14</v>
      </c>
      <c r="J30">
        <v>255.17</v>
      </c>
      <c r="K30">
        <v>58.47</v>
      </c>
      <c r="L30">
        <v>8</v>
      </c>
      <c r="M30">
        <v>12</v>
      </c>
      <c r="N30">
        <v>63.7</v>
      </c>
      <c r="O30">
        <v>31705.44</v>
      </c>
      <c r="P30">
        <v>137.52</v>
      </c>
      <c r="Q30">
        <v>453.18</v>
      </c>
      <c r="R30">
        <v>45.46</v>
      </c>
      <c r="S30">
        <v>28.65</v>
      </c>
      <c r="T30">
        <v>7663.26</v>
      </c>
      <c r="U30">
        <v>0.63</v>
      </c>
      <c r="V30">
        <v>0.89</v>
      </c>
      <c r="W30">
        <v>0.1</v>
      </c>
      <c r="X30">
        <v>0.44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8.0395</v>
      </c>
      <c r="E31">
        <v>12.44</v>
      </c>
      <c r="F31">
        <v>9.07</v>
      </c>
      <c r="G31">
        <v>41.85</v>
      </c>
      <c r="H31">
        <v>0.57</v>
      </c>
      <c r="I31">
        <v>13</v>
      </c>
      <c r="J31">
        <v>255.63</v>
      </c>
      <c r="K31">
        <v>58.47</v>
      </c>
      <c r="L31">
        <v>8.25</v>
      </c>
      <c r="M31">
        <v>11</v>
      </c>
      <c r="N31">
        <v>63.91</v>
      </c>
      <c r="O31">
        <v>31761.69</v>
      </c>
      <c r="P31">
        <v>135.85</v>
      </c>
      <c r="Q31">
        <v>453.17</v>
      </c>
      <c r="R31">
        <v>42.03</v>
      </c>
      <c r="S31">
        <v>28.65</v>
      </c>
      <c r="T31">
        <v>5953.29</v>
      </c>
      <c r="U31">
        <v>0.68</v>
      </c>
      <c r="V31">
        <v>0.9</v>
      </c>
      <c r="W31">
        <v>0.1</v>
      </c>
      <c r="X31">
        <v>0.35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8.039999999999999</v>
      </c>
      <c r="E32">
        <v>12.44</v>
      </c>
      <c r="F32">
        <v>9.07</v>
      </c>
      <c r="G32">
        <v>41.85</v>
      </c>
      <c r="H32">
        <v>0.59</v>
      </c>
      <c r="I32">
        <v>13</v>
      </c>
      <c r="J32">
        <v>256.09</v>
      </c>
      <c r="K32">
        <v>58.47</v>
      </c>
      <c r="L32">
        <v>8.5</v>
      </c>
      <c r="M32">
        <v>11</v>
      </c>
      <c r="N32">
        <v>64.11</v>
      </c>
      <c r="O32">
        <v>31818.02</v>
      </c>
      <c r="P32">
        <v>135.36</v>
      </c>
      <c r="Q32">
        <v>453.17</v>
      </c>
      <c r="R32">
        <v>42</v>
      </c>
      <c r="S32">
        <v>28.65</v>
      </c>
      <c r="T32">
        <v>5940.07</v>
      </c>
      <c r="U32">
        <v>0.68</v>
      </c>
      <c r="V32">
        <v>0.9</v>
      </c>
      <c r="W32">
        <v>0.1</v>
      </c>
      <c r="X32">
        <v>0.35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8.089499999999999</v>
      </c>
      <c r="E33">
        <v>12.36</v>
      </c>
      <c r="F33">
        <v>9.039999999999999</v>
      </c>
      <c r="G33">
        <v>45.19</v>
      </c>
      <c r="H33">
        <v>0.61</v>
      </c>
      <c r="I33">
        <v>12</v>
      </c>
      <c r="J33">
        <v>256.54</v>
      </c>
      <c r="K33">
        <v>58.47</v>
      </c>
      <c r="L33">
        <v>8.75</v>
      </c>
      <c r="M33">
        <v>10</v>
      </c>
      <c r="N33">
        <v>64.31999999999999</v>
      </c>
      <c r="O33">
        <v>31874.43</v>
      </c>
      <c r="P33">
        <v>134.14</v>
      </c>
      <c r="Q33">
        <v>453.17</v>
      </c>
      <c r="R33">
        <v>40.95</v>
      </c>
      <c r="S33">
        <v>28.65</v>
      </c>
      <c r="T33">
        <v>5418.52</v>
      </c>
      <c r="U33">
        <v>0.7</v>
      </c>
      <c r="V33">
        <v>0.9</v>
      </c>
      <c r="W33">
        <v>0.1</v>
      </c>
      <c r="X33">
        <v>0.32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8.083500000000001</v>
      </c>
      <c r="E34">
        <v>12.37</v>
      </c>
      <c r="F34">
        <v>9.050000000000001</v>
      </c>
      <c r="G34">
        <v>45.24</v>
      </c>
      <c r="H34">
        <v>0.62</v>
      </c>
      <c r="I34">
        <v>12</v>
      </c>
      <c r="J34">
        <v>257</v>
      </c>
      <c r="K34">
        <v>58.47</v>
      </c>
      <c r="L34">
        <v>9</v>
      </c>
      <c r="M34">
        <v>10</v>
      </c>
      <c r="N34">
        <v>64.53</v>
      </c>
      <c r="O34">
        <v>31931.04</v>
      </c>
      <c r="P34">
        <v>134.49</v>
      </c>
      <c r="Q34">
        <v>453.19</v>
      </c>
      <c r="R34">
        <v>41.32</v>
      </c>
      <c r="S34">
        <v>28.65</v>
      </c>
      <c r="T34">
        <v>5603.71</v>
      </c>
      <c r="U34">
        <v>0.6899999999999999</v>
      </c>
      <c r="V34">
        <v>0.9</v>
      </c>
      <c r="W34">
        <v>0.1</v>
      </c>
      <c r="X34">
        <v>0.33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8.091200000000001</v>
      </c>
      <c r="E35">
        <v>12.36</v>
      </c>
      <c r="F35">
        <v>9.039999999999999</v>
      </c>
      <c r="G35">
        <v>45.18</v>
      </c>
      <c r="H35">
        <v>0.64</v>
      </c>
      <c r="I35">
        <v>12</v>
      </c>
      <c r="J35">
        <v>257.46</v>
      </c>
      <c r="K35">
        <v>58.47</v>
      </c>
      <c r="L35">
        <v>9.25</v>
      </c>
      <c r="M35">
        <v>10</v>
      </c>
      <c r="N35">
        <v>64.73999999999999</v>
      </c>
      <c r="O35">
        <v>31987.61</v>
      </c>
      <c r="P35">
        <v>133.89</v>
      </c>
      <c r="Q35">
        <v>453.17</v>
      </c>
      <c r="R35">
        <v>40.95</v>
      </c>
      <c r="S35">
        <v>28.65</v>
      </c>
      <c r="T35">
        <v>5418.88</v>
      </c>
      <c r="U35">
        <v>0.7</v>
      </c>
      <c r="V35">
        <v>0.9</v>
      </c>
      <c r="W35">
        <v>0.1</v>
      </c>
      <c r="X35">
        <v>0.32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8.0823</v>
      </c>
      <c r="E36">
        <v>12.37</v>
      </c>
      <c r="F36">
        <v>9.050000000000001</v>
      </c>
      <c r="G36">
        <v>45.25</v>
      </c>
      <c r="H36">
        <v>0.66</v>
      </c>
      <c r="I36">
        <v>12</v>
      </c>
      <c r="J36">
        <v>257.92</v>
      </c>
      <c r="K36">
        <v>58.47</v>
      </c>
      <c r="L36">
        <v>9.5</v>
      </c>
      <c r="M36">
        <v>10</v>
      </c>
      <c r="N36">
        <v>64.95</v>
      </c>
      <c r="O36">
        <v>32044.25</v>
      </c>
      <c r="P36">
        <v>133.61</v>
      </c>
      <c r="Q36">
        <v>453.19</v>
      </c>
      <c r="R36">
        <v>41.36</v>
      </c>
      <c r="S36">
        <v>28.65</v>
      </c>
      <c r="T36">
        <v>5625.14</v>
      </c>
      <c r="U36">
        <v>0.6899999999999999</v>
      </c>
      <c r="V36">
        <v>0.9</v>
      </c>
      <c r="W36">
        <v>0.1</v>
      </c>
      <c r="X36">
        <v>0.33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8.1439</v>
      </c>
      <c r="E37">
        <v>12.28</v>
      </c>
      <c r="F37">
        <v>9</v>
      </c>
      <c r="G37">
        <v>49.11</v>
      </c>
      <c r="H37">
        <v>0.67</v>
      </c>
      <c r="I37">
        <v>11</v>
      </c>
      <c r="J37">
        <v>258.38</v>
      </c>
      <c r="K37">
        <v>58.47</v>
      </c>
      <c r="L37">
        <v>9.75</v>
      </c>
      <c r="M37">
        <v>9</v>
      </c>
      <c r="N37">
        <v>65.16</v>
      </c>
      <c r="O37">
        <v>32100.97</v>
      </c>
      <c r="P37">
        <v>132.62</v>
      </c>
      <c r="Q37">
        <v>453.21</v>
      </c>
      <c r="R37">
        <v>39.73</v>
      </c>
      <c r="S37">
        <v>28.65</v>
      </c>
      <c r="T37">
        <v>4813.01</v>
      </c>
      <c r="U37">
        <v>0.72</v>
      </c>
      <c r="V37">
        <v>0.9</v>
      </c>
      <c r="W37">
        <v>0.1</v>
      </c>
      <c r="X37">
        <v>0.28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8.1472</v>
      </c>
      <c r="E38">
        <v>12.27</v>
      </c>
      <c r="F38">
        <v>9</v>
      </c>
      <c r="G38">
        <v>49.08</v>
      </c>
      <c r="H38">
        <v>0.6899999999999999</v>
      </c>
      <c r="I38">
        <v>11</v>
      </c>
      <c r="J38">
        <v>258.84</v>
      </c>
      <c r="K38">
        <v>58.47</v>
      </c>
      <c r="L38">
        <v>10</v>
      </c>
      <c r="M38">
        <v>9</v>
      </c>
      <c r="N38">
        <v>65.37</v>
      </c>
      <c r="O38">
        <v>32157.77</v>
      </c>
      <c r="P38">
        <v>132.39</v>
      </c>
      <c r="Q38">
        <v>453.22</v>
      </c>
      <c r="R38">
        <v>39.6</v>
      </c>
      <c r="S38">
        <v>28.65</v>
      </c>
      <c r="T38">
        <v>4751.65</v>
      </c>
      <c r="U38">
        <v>0.72</v>
      </c>
      <c r="V38">
        <v>0.9</v>
      </c>
      <c r="W38">
        <v>0.1</v>
      </c>
      <c r="X38">
        <v>0.28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8.135999999999999</v>
      </c>
      <c r="E39">
        <v>12.29</v>
      </c>
      <c r="F39">
        <v>9.01</v>
      </c>
      <c r="G39">
        <v>49.17</v>
      </c>
      <c r="H39">
        <v>0.7</v>
      </c>
      <c r="I39">
        <v>11</v>
      </c>
      <c r="J39">
        <v>259.3</v>
      </c>
      <c r="K39">
        <v>58.47</v>
      </c>
      <c r="L39">
        <v>10.25</v>
      </c>
      <c r="M39">
        <v>9</v>
      </c>
      <c r="N39">
        <v>65.58</v>
      </c>
      <c r="O39">
        <v>32214.64</v>
      </c>
      <c r="P39">
        <v>132.16</v>
      </c>
      <c r="Q39">
        <v>453.19</v>
      </c>
      <c r="R39">
        <v>40.21</v>
      </c>
      <c r="S39">
        <v>28.65</v>
      </c>
      <c r="T39">
        <v>5057.46</v>
      </c>
      <c r="U39">
        <v>0.71</v>
      </c>
      <c r="V39">
        <v>0.9</v>
      </c>
      <c r="W39">
        <v>0.1</v>
      </c>
      <c r="X39">
        <v>0.29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8.1958</v>
      </c>
      <c r="E40">
        <v>12.2</v>
      </c>
      <c r="F40">
        <v>8.970000000000001</v>
      </c>
      <c r="G40">
        <v>53.83</v>
      </c>
      <c r="H40">
        <v>0.72</v>
      </c>
      <c r="I40">
        <v>10</v>
      </c>
      <c r="J40">
        <v>259.76</v>
      </c>
      <c r="K40">
        <v>58.47</v>
      </c>
      <c r="L40">
        <v>10.5</v>
      </c>
      <c r="M40">
        <v>8</v>
      </c>
      <c r="N40">
        <v>65.79000000000001</v>
      </c>
      <c r="O40">
        <v>32271.6</v>
      </c>
      <c r="P40">
        <v>131.08</v>
      </c>
      <c r="Q40">
        <v>453.17</v>
      </c>
      <c r="R40">
        <v>38.8</v>
      </c>
      <c r="S40">
        <v>28.65</v>
      </c>
      <c r="T40">
        <v>4353.02</v>
      </c>
      <c r="U40">
        <v>0.74</v>
      </c>
      <c r="V40">
        <v>0.91</v>
      </c>
      <c r="W40">
        <v>0.1</v>
      </c>
      <c r="X40">
        <v>0.25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8.2104</v>
      </c>
      <c r="E41">
        <v>12.18</v>
      </c>
      <c r="F41">
        <v>8.949999999999999</v>
      </c>
      <c r="G41">
        <v>53.7</v>
      </c>
      <c r="H41">
        <v>0.74</v>
      </c>
      <c r="I41">
        <v>10</v>
      </c>
      <c r="J41">
        <v>260.23</v>
      </c>
      <c r="K41">
        <v>58.47</v>
      </c>
      <c r="L41">
        <v>10.75</v>
      </c>
      <c r="M41">
        <v>8</v>
      </c>
      <c r="N41">
        <v>66</v>
      </c>
      <c r="O41">
        <v>32328.64</v>
      </c>
      <c r="P41">
        <v>130.76</v>
      </c>
      <c r="Q41">
        <v>453.18</v>
      </c>
      <c r="R41">
        <v>37.97</v>
      </c>
      <c r="S41">
        <v>28.65</v>
      </c>
      <c r="T41">
        <v>3940.03</v>
      </c>
      <c r="U41">
        <v>0.75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8.2378</v>
      </c>
      <c r="E42">
        <v>12.14</v>
      </c>
      <c r="F42">
        <v>8.91</v>
      </c>
      <c r="G42">
        <v>53.46</v>
      </c>
      <c r="H42">
        <v>0.75</v>
      </c>
      <c r="I42">
        <v>10</v>
      </c>
      <c r="J42">
        <v>260.69</v>
      </c>
      <c r="K42">
        <v>58.47</v>
      </c>
      <c r="L42">
        <v>11</v>
      </c>
      <c r="M42">
        <v>8</v>
      </c>
      <c r="N42">
        <v>66.20999999999999</v>
      </c>
      <c r="O42">
        <v>32385.75</v>
      </c>
      <c r="P42">
        <v>129.73</v>
      </c>
      <c r="Q42">
        <v>453.2</v>
      </c>
      <c r="R42">
        <v>36.7</v>
      </c>
      <c r="S42">
        <v>28.65</v>
      </c>
      <c r="T42">
        <v>3303.92</v>
      </c>
      <c r="U42">
        <v>0.78</v>
      </c>
      <c r="V42">
        <v>0.91</v>
      </c>
      <c r="W42">
        <v>0.09</v>
      </c>
      <c r="X42">
        <v>0.19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8.19</v>
      </c>
      <c r="E43">
        <v>12.21</v>
      </c>
      <c r="F43">
        <v>8.98</v>
      </c>
      <c r="G43">
        <v>53.88</v>
      </c>
      <c r="H43">
        <v>0.77</v>
      </c>
      <c r="I43">
        <v>10</v>
      </c>
      <c r="J43">
        <v>261.15</v>
      </c>
      <c r="K43">
        <v>58.47</v>
      </c>
      <c r="L43">
        <v>11.25</v>
      </c>
      <c r="M43">
        <v>8</v>
      </c>
      <c r="N43">
        <v>66.43000000000001</v>
      </c>
      <c r="O43">
        <v>32442.95</v>
      </c>
      <c r="P43">
        <v>130.11</v>
      </c>
      <c r="Q43">
        <v>453.24</v>
      </c>
      <c r="R43">
        <v>39.27</v>
      </c>
      <c r="S43">
        <v>28.65</v>
      </c>
      <c r="T43">
        <v>4590.25</v>
      </c>
      <c r="U43">
        <v>0.73</v>
      </c>
      <c r="V43">
        <v>0.9</v>
      </c>
      <c r="W43">
        <v>0.09</v>
      </c>
      <c r="X43">
        <v>0.26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8.177899999999999</v>
      </c>
      <c r="E44">
        <v>12.23</v>
      </c>
      <c r="F44">
        <v>9</v>
      </c>
      <c r="G44">
        <v>53.99</v>
      </c>
      <c r="H44">
        <v>0.78</v>
      </c>
      <c r="I44">
        <v>10</v>
      </c>
      <c r="J44">
        <v>261.62</v>
      </c>
      <c r="K44">
        <v>58.47</v>
      </c>
      <c r="L44">
        <v>11.5</v>
      </c>
      <c r="M44">
        <v>8</v>
      </c>
      <c r="N44">
        <v>66.64</v>
      </c>
      <c r="O44">
        <v>32500.22</v>
      </c>
      <c r="P44">
        <v>130.12</v>
      </c>
      <c r="Q44">
        <v>453.19</v>
      </c>
      <c r="R44">
        <v>39.73</v>
      </c>
      <c r="S44">
        <v>28.65</v>
      </c>
      <c r="T44">
        <v>4818.2</v>
      </c>
      <c r="U44">
        <v>0.72</v>
      </c>
      <c r="V44">
        <v>0.9</v>
      </c>
      <c r="W44">
        <v>0.1</v>
      </c>
      <c r="X44">
        <v>0.28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8.244</v>
      </c>
      <c r="E45">
        <v>12.13</v>
      </c>
      <c r="F45">
        <v>8.949999999999999</v>
      </c>
      <c r="G45">
        <v>59.65</v>
      </c>
      <c r="H45">
        <v>0.8</v>
      </c>
      <c r="I45">
        <v>9</v>
      </c>
      <c r="J45">
        <v>262.08</v>
      </c>
      <c r="K45">
        <v>58.47</v>
      </c>
      <c r="L45">
        <v>11.75</v>
      </c>
      <c r="M45">
        <v>7</v>
      </c>
      <c r="N45">
        <v>66.86</v>
      </c>
      <c r="O45">
        <v>32557.58</v>
      </c>
      <c r="P45">
        <v>128.93</v>
      </c>
      <c r="Q45">
        <v>453.18</v>
      </c>
      <c r="R45">
        <v>38.12</v>
      </c>
      <c r="S45">
        <v>28.65</v>
      </c>
      <c r="T45">
        <v>4018.12</v>
      </c>
      <c r="U45">
        <v>0.75</v>
      </c>
      <c r="V45">
        <v>0.91</v>
      </c>
      <c r="W45">
        <v>0.09</v>
      </c>
      <c r="X45">
        <v>0.23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8.242900000000001</v>
      </c>
      <c r="E46">
        <v>12.13</v>
      </c>
      <c r="F46">
        <v>8.949999999999999</v>
      </c>
      <c r="G46">
        <v>59.66</v>
      </c>
      <c r="H46">
        <v>0.8100000000000001</v>
      </c>
      <c r="I46">
        <v>9</v>
      </c>
      <c r="J46">
        <v>262.55</v>
      </c>
      <c r="K46">
        <v>58.47</v>
      </c>
      <c r="L46">
        <v>12</v>
      </c>
      <c r="M46">
        <v>7</v>
      </c>
      <c r="N46">
        <v>67.06999999999999</v>
      </c>
      <c r="O46">
        <v>32615.02</v>
      </c>
      <c r="P46">
        <v>128.87</v>
      </c>
      <c r="Q46">
        <v>453.17</v>
      </c>
      <c r="R46">
        <v>38.09</v>
      </c>
      <c r="S46">
        <v>28.65</v>
      </c>
      <c r="T46">
        <v>4004.88</v>
      </c>
      <c r="U46">
        <v>0.75</v>
      </c>
      <c r="V46">
        <v>0.91</v>
      </c>
      <c r="W46">
        <v>0.1</v>
      </c>
      <c r="X46">
        <v>0.23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8.239100000000001</v>
      </c>
      <c r="E47">
        <v>12.14</v>
      </c>
      <c r="F47">
        <v>8.960000000000001</v>
      </c>
      <c r="G47">
        <v>59.7</v>
      </c>
      <c r="H47">
        <v>0.83</v>
      </c>
      <c r="I47">
        <v>9</v>
      </c>
      <c r="J47">
        <v>263.01</v>
      </c>
      <c r="K47">
        <v>58.47</v>
      </c>
      <c r="L47">
        <v>12.25</v>
      </c>
      <c r="M47">
        <v>7</v>
      </c>
      <c r="N47">
        <v>67.29000000000001</v>
      </c>
      <c r="O47">
        <v>32672.53</v>
      </c>
      <c r="P47">
        <v>129.14</v>
      </c>
      <c r="Q47">
        <v>453.18</v>
      </c>
      <c r="R47">
        <v>38.33</v>
      </c>
      <c r="S47">
        <v>28.65</v>
      </c>
      <c r="T47">
        <v>4125.85</v>
      </c>
      <c r="U47">
        <v>0.75</v>
      </c>
      <c r="V47">
        <v>0.91</v>
      </c>
      <c r="W47">
        <v>0.09</v>
      </c>
      <c r="X47">
        <v>0.23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8.241199999999999</v>
      </c>
      <c r="E48">
        <v>12.13</v>
      </c>
      <c r="F48">
        <v>8.949999999999999</v>
      </c>
      <c r="G48">
        <v>59.68</v>
      </c>
      <c r="H48">
        <v>0.84</v>
      </c>
      <c r="I48">
        <v>9</v>
      </c>
      <c r="J48">
        <v>263.48</v>
      </c>
      <c r="K48">
        <v>58.47</v>
      </c>
      <c r="L48">
        <v>12.5</v>
      </c>
      <c r="M48">
        <v>7</v>
      </c>
      <c r="N48">
        <v>67.51000000000001</v>
      </c>
      <c r="O48">
        <v>32730.13</v>
      </c>
      <c r="P48">
        <v>128.73</v>
      </c>
      <c r="Q48">
        <v>453.17</v>
      </c>
      <c r="R48">
        <v>38.15</v>
      </c>
      <c r="S48">
        <v>28.65</v>
      </c>
      <c r="T48">
        <v>4034.86</v>
      </c>
      <c r="U48">
        <v>0.75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8.234</v>
      </c>
      <c r="E49">
        <v>12.14</v>
      </c>
      <c r="F49">
        <v>8.960000000000001</v>
      </c>
      <c r="G49">
        <v>59.75</v>
      </c>
      <c r="H49">
        <v>0.86</v>
      </c>
      <c r="I49">
        <v>9</v>
      </c>
      <c r="J49">
        <v>263.95</v>
      </c>
      <c r="K49">
        <v>58.47</v>
      </c>
      <c r="L49">
        <v>12.75</v>
      </c>
      <c r="M49">
        <v>7</v>
      </c>
      <c r="N49">
        <v>67.72</v>
      </c>
      <c r="O49">
        <v>32787.82</v>
      </c>
      <c r="P49">
        <v>128.58</v>
      </c>
      <c r="Q49">
        <v>453.26</v>
      </c>
      <c r="R49">
        <v>38.51</v>
      </c>
      <c r="S49">
        <v>28.65</v>
      </c>
      <c r="T49">
        <v>4216.98</v>
      </c>
      <c r="U49">
        <v>0.74</v>
      </c>
      <c r="V49">
        <v>0.91</v>
      </c>
      <c r="W49">
        <v>0.1</v>
      </c>
      <c r="X49">
        <v>0.24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8.295299999999999</v>
      </c>
      <c r="E50">
        <v>12.06</v>
      </c>
      <c r="F50">
        <v>8.92</v>
      </c>
      <c r="G50">
        <v>66.90000000000001</v>
      </c>
      <c r="H50">
        <v>0.87</v>
      </c>
      <c r="I50">
        <v>8</v>
      </c>
      <c r="J50">
        <v>264.42</v>
      </c>
      <c r="K50">
        <v>58.47</v>
      </c>
      <c r="L50">
        <v>13</v>
      </c>
      <c r="M50">
        <v>6</v>
      </c>
      <c r="N50">
        <v>67.94</v>
      </c>
      <c r="O50">
        <v>32845.58</v>
      </c>
      <c r="P50">
        <v>127.04</v>
      </c>
      <c r="Q50">
        <v>453.17</v>
      </c>
      <c r="R50">
        <v>37.11</v>
      </c>
      <c r="S50">
        <v>28.65</v>
      </c>
      <c r="T50">
        <v>3522.41</v>
      </c>
      <c r="U50">
        <v>0.77</v>
      </c>
      <c r="V50">
        <v>0.91</v>
      </c>
      <c r="W50">
        <v>0.09</v>
      </c>
      <c r="X50">
        <v>0.2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8.3011</v>
      </c>
      <c r="E51">
        <v>12.05</v>
      </c>
      <c r="F51">
        <v>8.91</v>
      </c>
      <c r="G51">
        <v>66.84</v>
      </c>
      <c r="H51">
        <v>0.89</v>
      </c>
      <c r="I51">
        <v>8</v>
      </c>
      <c r="J51">
        <v>264.89</v>
      </c>
      <c r="K51">
        <v>58.47</v>
      </c>
      <c r="L51">
        <v>13.25</v>
      </c>
      <c r="M51">
        <v>6</v>
      </c>
      <c r="N51">
        <v>68.16</v>
      </c>
      <c r="O51">
        <v>32903.43</v>
      </c>
      <c r="P51">
        <v>126.76</v>
      </c>
      <c r="Q51">
        <v>453.22</v>
      </c>
      <c r="R51">
        <v>36.88</v>
      </c>
      <c r="S51">
        <v>28.65</v>
      </c>
      <c r="T51">
        <v>3406.88</v>
      </c>
      <c r="U51">
        <v>0.78</v>
      </c>
      <c r="V51">
        <v>0.91</v>
      </c>
      <c r="W51">
        <v>0.09</v>
      </c>
      <c r="X51">
        <v>0.19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8.298400000000001</v>
      </c>
      <c r="E52">
        <v>12.05</v>
      </c>
      <c r="F52">
        <v>8.92</v>
      </c>
      <c r="G52">
        <v>66.87</v>
      </c>
      <c r="H52">
        <v>0.91</v>
      </c>
      <c r="I52">
        <v>8</v>
      </c>
      <c r="J52">
        <v>265.36</v>
      </c>
      <c r="K52">
        <v>58.47</v>
      </c>
      <c r="L52">
        <v>13.5</v>
      </c>
      <c r="M52">
        <v>6</v>
      </c>
      <c r="N52">
        <v>68.38</v>
      </c>
      <c r="O52">
        <v>32961.36</v>
      </c>
      <c r="P52">
        <v>126.35</v>
      </c>
      <c r="Q52">
        <v>453.17</v>
      </c>
      <c r="R52">
        <v>36.97</v>
      </c>
      <c r="S52">
        <v>28.65</v>
      </c>
      <c r="T52">
        <v>3451.57</v>
      </c>
      <c r="U52">
        <v>0.77</v>
      </c>
      <c r="V52">
        <v>0.91</v>
      </c>
      <c r="W52">
        <v>0.09</v>
      </c>
      <c r="X52">
        <v>0.2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8.3024</v>
      </c>
      <c r="E53">
        <v>12.04</v>
      </c>
      <c r="F53">
        <v>8.91</v>
      </c>
      <c r="G53">
        <v>66.83</v>
      </c>
      <c r="H53">
        <v>0.92</v>
      </c>
      <c r="I53">
        <v>8</v>
      </c>
      <c r="J53">
        <v>265.83</v>
      </c>
      <c r="K53">
        <v>58.47</v>
      </c>
      <c r="L53">
        <v>13.75</v>
      </c>
      <c r="M53">
        <v>6</v>
      </c>
      <c r="N53">
        <v>68.59999999999999</v>
      </c>
      <c r="O53">
        <v>33019.37</v>
      </c>
      <c r="P53">
        <v>126.37</v>
      </c>
      <c r="Q53">
        <v>453.17</v>
      </c>
      <c r="R53">
        <v>36.76</v>
      </c>
      <c r="S53">
        <v>28.65</v>
      </c>
      <c r="T53">
        <v>3344.01</v>
      </c>
      <c r="U53">
        <v>0.78</v>
      </c>
      <c r="V53">
        <v>0.91</v>
      </c>
      <c r="W53">
        <v>0.09</v>
      </c>
      <c r="X53">
        <v>0.19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8.323700000000001</v>
      </c>
      <c r="E54">
        <v>12.01</v>
      </c>
      <c r="F54">
        <v>8.880000000000001</v>
      </c>
      <c r="G54">
        <v>66.59</v>
      </c>
      <c r="H54">
        <v>0.9399999999999999</v>
      </c>
      <c r="I54">
        <v>8</v>
      </c>
      <c r="J54">
        <v>266.3</v>
      </c>
      <c r="K54">
        <v>58.47</v>
      </c>
      <c r="L54">
        <v>14</v>
      </c>
      <c r="M54">
        <v>6</v>
      </c>
      <c r="N54">
        <v>68.81999999999999</v>
      </c>
      <c r="O54">
        <v>33077.47</v>
      </c>
      <c r="P54">
        <v>125.27</v>
      </c>
      <c r="Q54">
        <v>453.17</v>
      </c>
      <c r="R54">
        <v>35.56</v>
      </c>
      <c r="S54">
        <v>28.65</v>
      </c>
      <c r="T54">
        <v>2743.11</v>
      </c>
      <c r="U54">
        <v>0.8100000000000001</v>
      </c>
      <c r="V54">
        <v>0.92</v>
      </c>
      <c r="W54">
        <v>0.1</v>
      </c>
      <c r="X54">
        <v>0.16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8.3233</v>
      </c>
      <c r="E55">
        <v>12.01</v>
      </c>
      <c r="F55">
        <v>8.880000000000001</v>
      </c>
      <c r="G55">
        <v>66.59999999999999</v>
      </c>
      <c r="H55">
        <v>0.95</v>
      </c>
      <c r="I55">
        <v>8</v>
      </c>
      <c r="J55">
        <v>266.77</v>
      </c>
      <c r="K55">
        <v>58.47</v>
      </c>
      <c r="L55">
        <v>14.25</v>
      </c>
      <c r="M55">
        <v>6</v>
      </c>
      <c r="N55">
        <v>69.04000000000001</v>
      </c>
      <c r="O55">
        <v>33135.65</v>
      </c>
      <c r="P55">
        <v>124.98</v>
      </c>
      <c r="Q55">
        <v>453.21</v>
      </c>
      <c r="R55">
        <v>35.83</v>
      </c>
      <c r="S55">
        <v>28.65</v>
      </c>
      <c r="T55">
        <v>2882.03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8.2844</v>
      </c>
      <c r="E56">
        <v>12.07</v>
      </c>
      <c r="F56">
        <v>8.94</v>
      </c>
      <c r="G56">
        <v>67.02</v>
      </c>
      <c r="H56">
        <v>0.97</v>
      </c>
      <c r="I56">
        <v>8</v>
      </c>
      <c r="J56">
        <v>267.24</v>
      </c>
      <c r="K56">
        <v>58.47</v>
      </c>
      <c r="L56">
        <v>14.5</v>
      </c>
      <c r="M56">
        <v>6</v>
      </c>
      <c r="N56">
        <v>69.27</v>
      </c>
      <c r="O56">
        <v>33193.92</v>
      </c>
      <c r="P56">
        <v>125.37</v>
      </c>
      <c r="Q56">
        <v>453.17</v>
      </c>
      <c r="R56">
        <v>37.83</v>
      </c>
      <c r="S56">
        <v>28.65</v>
      </c>
      <c r="T56">
        <v>3882</v>
      </c>
      <c r="U56">
        <v>0.76</v>
      </c>
      <c r="V56">
        <v>0.91</v>
      </c>
      <c r="W56">
        <v>0.09</v>
      </c>
      <c r="X56">
        <v>0.22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8.2842</v>
      </c>
      <c r="E57">
        <v>12.07</v>
      </c>
      <c r="F57">
        <v>8.94</v>
      </c>
      <c r="G57">
        <v>67.02</v>
      </c>
      <c r="H57">
        <v>0.98</v>
      </c>
      <c r="I57">
        <v>8</v>
      </c>
      <c r="J57">
        <v>267.71</v>
      </c>
      <c r="K57">
        <v>58.47</v>
      </c>
      <c r="L57">
        <v>14.75</v>
      </c>
      <c r="M57">
        <v>6</v>
      </c>
      <c r="N57">
        <v>69.48999999999999</v>
      </c>
      <c r="O57">
        <v>33252.27</v>
      </c>
      <c r="P57">
        <v>125.07</v>
      </c>
      <c r="Q57">
        <v>453.2</v>
      </c>
      <c r="R57">
        <v>37.73</v>
      </c>
      <c r="S57">
        <v>28.65</v>
      </c>
      <c r="T57">
        <v>3828.02</v>
      </c>
      <c r="U57">
        <v>0.76</v>
      </c>
      <c r="V57">
        <v>0.91</v>
      </c>
      <c r="W57">
        <v>0.09</v>
      </c>
      <c r="X57">
        <v>0.22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8.35</v>
      </c>
      <c r="E58">
        <v>11.98</v>
      </c>
      <c r="F58">
        <v>8.890000000000001</v>
      </c>
      <c r="G58">
        <v>76.19</v>
      </c>
      <c r="H58">
        <v>1</v>
      </c>
      <c r="I58">
        <v>7</v>
      </c>
      <c r="J58">
        <v>268.19</v>
      </c>
      <c r="K58">
        <v>58.47</v>
      </c>
      <c r="L58">
        <v>15</v>
      </c>
      <c r="M58">
        <v>5</v>
      </c>
      <c r="N58">
        <v>69.70999999999999</v>
      </c>
      <c r="O58">
        <v>33310.7</v>
      </c>
      <c r="P58">
        <v>124.29</v>
      </c>
      <c r="Q58">
        <v>453.17</v>
      </c>
      <c r="R58">
        <v>36.1</v>
      </c>
      <c r="S58">
        <v>28.65</v>
      </c>
      <c r="T58">
        <v>3019.54</v>
      </c>
      <c r="U58">
        <v>0.79</v>
      </c>
      <c r="V58">
        <v>0.91</v>
      </c>
      <c r="W58">
        <v>0.09</v>
      </c>
      <c r="X58">
        <v>0.17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8.348000000000001</v>
      </c>
      <c r="E59">
        <v>11.98</v>
      </c>
      <c r="F59">
        <v>8.890000000000001</v>
      </c>
      <c r="G59">
        <v>76.20999999999999</v>
      </c>
      <c r="H59">
        <v>1.01</v>
      </c>
      <c r="I59">
        <v>7</v>
      </c>
      <c r="J59">
        <v>268.66</v>
      </c>
      <c r="K59">
        <v>58.47</v>
      </c>
      <c r="L59">
        <v>15.25</v>
      </c>
      <c r="M59">
        <v>5</v>
      </c>
      <c r="N59">
        <v>69.94</v>
      </c>
      <c r="O59">
        <v>33369.22</v>
      </c>
      <c r="P59">
        <v>124.2</v>
      </c>
      <c r="Q59">
        <v>453.17</v>
      </c>
      <c r="R59">
        <v>36.19</v>
      </c>
      <c r="S59">
        <v>28.65</v>
      </c>
      <c r="T59">
        <v>3063.79</v>
      </c>
      <c r="U59">
        <v>0.79</v>
      </c>
      <c r="V59">
        <v>0.91</v>
      </c>
      <c r="W59">
        <v>0.09</v>
      </c>
      <c r="X59">
        <v>0.17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8.3507</v>
      </c>
      <c r="E60">
        <v>11.98</v>
      </c>
      <c r="F60">
        <v>8.890000000000001</v>
      </c>
      <c r="G60">
        <v>76.18000000000001</v>
      </c>
      <c r="H60">
        <v>1.03</v>
      </c>
      <c r="I60">
        <v>7</v>
      </c>
      <c r="J60">
        <v>269.14</v>
      </c>
      <c r="K60">
        <v>58.47</v>
      </c>
      <c r="L60">
        <v>15.5</v>
      </c>
      <c r="M60">
        <v>5</v>
      </c>
      <c r="N60">
        <v>70.16</v>
      </c>
      <c r="O60">
        <v>33427.83</v>
      </c>
      <c r="P60">
        <v>124.16</v>
      </c>
      <c r="Q60">
        <v>453.17</v>
      </c>
      <c r="R60">
        <v>36.08</v>
      </c>
      <c r="S60">
        <v>28.65</v>
      </c>
      <c r="T60">
        <v>3008.97</v>
      </c>
      <c r="U60">
        <v>0.79</v>
      </c>
      <c r="V60">
        <v>0.91</v>
      </c>
      <c r="W60">
        <v>0.09</v>
      </c>
      <c r="X60">
        <v>0.17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8.341100000000001</v>
      </c>
      <c r="E61">
        <v>11.99</v>
      </c>
      <c r="F61">
        <v>8.9</v>
      </c>
      <c r="G61">
        <v>76.3</v>
      </c>
      <c r="H61">
        <v>1.04</v>
      </c>
      <c r="I61">
        <v>7</v>
      </c>
      <c r="J61">
        <v>269.61</v>
      </c>
      <c r="K61">
        <v>58.47</v>
      </c>
      <c r="L61">
        <v>15.75</v>
      </c>
      <c r="M61">
        <v>5</v>
      </c>
      <c r="N61">
        <v>70.39</v>
      </c>
      <c r="O61">
        <v>33486.53</v>
      </c>
      <c r="P61">
        <v>124.04</v>
      </c>
      <c r="Q61">
        <v>453.17</v>
      </c>
      <c r="R61">
        <v>36.52</v>
      </c>
      <c r="S61">
        <v>28.65</v>
      </c>
      <c r="T61">
        <v>3227.59</v>
      </c>
      <c r="U61">
        <v>0.78</v>
      </c>
      <c r="V61">
        <v>0.91</v>
      </c>
      <c r="W61">
        <v>0.09</v>
      </c>
      <c r="X61">
        <v>0.18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8.3513</v>
      </c>
      <c r="E62">
        <v>11.97</v>
      </c>
      <c r="F62">
        <v>8.890000000000001</v>
      </c>
      <c r="G62">
        <v>76.17</v>
      </c>
      <c r="H62">
        <v>1.05</v>
      </c>
      <c r="I62">
        <v>7</v>
      </c>
      <c r="J62">
        <v>270.09</v>
      </c>
      <c r="K62">
        <v>58.47</v>
      </c>
      <c r="L62">
        <v>16</v>
      </c>
      <c r="M62">
        <v>5</v>
      </c>
      <c r="N62">
        <v>70.62</v>
      </c>
      <c r="O62">
        <v>33545.31</v>
      </c>
      <c r="P62">
        <v>123.49</v>
      </c>
      <c r="Q62">
        <v>453.17</v>
      </c>
      <c r="R62">
        <v>36.01</v>
      </c>
      <c r="S62">
        <v>28.65</v>
      </c>
      <c r="T62">
        <v>2972.57</v>
      </c>
      <c r="U62">
        <v>0.8</v>
      </c>
      <c r="V62">
        <v>0.91</v>
      </c>
      <c r="W62">
        <v>0.09</v>
      </c>
      <c r="X62">
        <v>0.17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8.3467</v>
      </c>
      <c r="E63">
        <v>11.98</v>
      </c>
      <c r="F63">
        <v>8.890000000000001</v>
      </c>
      <c r="G63">
        <v>76.23</v>
      </c>
      <c r="H63">
        <v>1.07</v>
      </c>
      <c r="I63">
        <v>7</v>
      </c>
      <c r="J63">
        <v>270.57</v>
      </c>
      <c r="K63">
        <v>58.47</v>
      </c>
      <c r="L63">
        <v>16.25</v>
      </c>
      <c r="M63">
        <v>5</v>
      </c>
      <c r="N63">
        <v>70.84</v>
      </c>
      <c r="O63">
        <v>33604.17</v>
      </c>
      <c r="P63">
        <v>123.29</v>
      </c>
      <c r="Q63">
        <v>453.19</v>
      </c>
      <c r="R63">
        <v>36.3</v>
      </c>
      <c r="S63">
        <v>28.65</v>
      </c>
      <c r="T63">
        <v>3119.89</v>
      </c>
      <c r="U63">
        <v>0.79</v>
      </c>
      <c r="V63">
        <v>0.91</v>
      </c>
      <c r="W63">
        <v>0.09</v>
      </c>
      <c r="X63">
        <v>0.17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8.3505</v>
      </c>
      <c r="E64">
        <v>11.98</v>
      </c>
      <c r="F64">
        <v>8.890000000000001</v>
      </c>
      <c r="G64">
        <v>76.18000000000001</v>
      </c>
      <c r="H64">
        <v>1.08</v>
      </c>
      <c r="I64">
        <v>7</v>
      </c>
      <c r="J64">
        <v>271.05</v>
      </c>
      <c r="K64">
        <v>58.47</v>
      </c>
      <c r="L64">
        <v>16.5</v>
      </c>
      <c r="M64">
        <v>5</v>
      </c>
      <c r="N64">
        <v>71.06999999999999</v>
      </c>
      <c r="O64">
        <v>33663.13</v>
      </c>
      <c r="P64">
        <v>122.41</v>
      </c>
      <c r="Q64">
        <v>453.17</v>
      </c>
      <c r="R64">
        <v>36.02</v>
      </c>
      <c r="S64">
        <v>28.65</v>
      </c>
      <c r="T64">
        <v>2981.59</v>
      </c>
      <c r="U64">
        <v>0.8</v>
      </c>
      <c r="V64">
        <v>0.91</v>
      </c>
      <c r="W64">
        <v>0.09</v>
      </c>
      <c r="X64">
        <v>0.17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8.356199999999999</v>
      </c>
      <c r="E65">
        <v>11.97</v>
      </c>
      <c r="F65">
        <v>8.880000000000001</v>
      </c>
      <c r="G65">
        <v>76.11</v>
      </c>
      <c r="H65">
        <v>1.1</v>
      </c>
      <c r="I65">
        <v>7</v>
      </c>
      <c r="J65">
        <v>271.52</v>
      </c>
      <c r="K65">
        <v>58.47</v>
      </c>
      <c r="L65">
        <v>16.75</v>
      </c>
      <c r="M65">
        <v>5</v>
      </c>
      <c r="N65">
        <v>71.3</v>
      </c>
      <c r="O65">
        <v>33722.17</v>
      </c>
      <c r="P65">
        <v>121.13</v>
      </c>
      <c r="Q65">
        <v>453.2</v>
      </c>
      <c r="R65">
        <v>35.7</v>
      </c>
      <c r="S65">
        <v>28.65</v>
      </c>
      <c r="T65">
        <v>2822.16</v>
      </c>
      <c r="U65">
        <v>0.8</v>
      </c>
      <c r="V65">
        <v>0.92</v>
      </c>
      <c r="W65">
        <v>0.09</v>
      </c>
      <c r="X65">
        <v>0.16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8.371700000000001</v>
      </c>
      <c r="E66">
        <v>11.94</v>
      </c>
      <c r="F66">
        <v>8.859999999999999</v>
      </c>
      <c r="G66">
        <v>75.92</v>
      </c>
      <c r="H66">
        <v>1.11</v>
      </c>
      <c r="I66">
        <v>7</v>
      </c>
      <c r="J66">
        <v>272</v>
      </c>
      <c r="K66">
        <v>58.47</v>
      </c>
      <c r="L66">
        <v>17</v>
      </c>
      <c r="M66">
        <v>5</v>
      </c>
      <c r="N66">
        <v>71.53</v>
      </c>
      <c r="O66">
        <v>33781.3</v>
      </c>
      <c r="P66">
        <v>120.25</v>
      </c>
      <c r="Q66">
        <v>453.17</v>
      </c>
      <c r="R66">
        <v>35.03</v>
      </c>
      <c r="S66">
        <v>28.65</v>
      </c>
      <c r="T66">
        <v>2485.76</v>
      </c>
      <c r="U66">
        <v>0.82</v>
      </c>
      <c r="V66">
        <v>0.92</v>
      </c>
      <c r="W66">
        <v>0.09</v>
      </c>
      <c r="X66">
        <v>0.14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8.415900000000001</v>
      </c>
      <c r="E67">
        <v>11.88</v>
      </c>
      <c r="F67">
        <v>8.84</v>
      </c>
      <c r="G67">
        <v>88.42</v>
      </c>
      <c r="H67">
        <v>1.13</v>
      </c>
      <c r="I67">
        <v>6</v>
      </c>
      <c r="J67">
        <v>272.48</v>
      </c>
      <c r="K67">
        <v>58.47</v>
      </c>
      <c r="L67">
        <v>17.25</v>
      </c>
      <c r="M67">
        <v>4</v>
      </c>
      <c r="N67">
        <v>71.76000000000001</v>
      </c>
      <c r="O67">
        <v>33840.65</v>
      </c>
      <c r="P67">
        <v>119.72</v>
      </c>
      <c r="Q67">
        <v>453.17</v>
      </c>
      <c r="R67">
        <v>34.59</v>
      </c>
      <c r="S67">
        <v>28.65</v>
      </c>
      <c r="T67">
        <v>2270.51</v>
      </c>
      <c r="U67">
        <v>0.83</v>
      </c>
      <c r="V67">
        <v>0.92</v>
      </c>
      <c r="W67">
        <v>0.09</v>
      </c>
      <c r="X67">
        <v>0.12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8.394500000000001</v>
      </c>
      <c r="E68">
        <v>11.91</v>
      </c>
      <c r="F68">
        <v>8.869999999999999</v>
      </c>
      <c r="G68">
        <v>88.72</v>
      </c>
      <c r="H68">
        <v>1.14</v>
      </c>
      <c r="I68">
        <v>6</v>
      </c>
      <c r="J68">
        <v>272.97</v>
      </c>
      <c r="K68">
        <v>58.47</v>
      </c>
      <c r="L68">
        <v>17.5</v>
      </c>
      <c r="M68">
        <v>4</v>
      </c>
      <c r="N68">
        <v>71.98999999999999</v>
      </c>
      <c r="O68">
        <v>33899.96</v>
      </c>
      <c r="P68">
        <v>119.89</v>
      </c>
      <c r="Q68">
        <v>453.17</v>
      </c>
      <c r="R68">
        <v>35.61</v>
      </c>
      <c r="S68">
        <v>28.65</v>
      </c>
      <c r="T68">
        <v>2778.96</v>
      </c>
      <c r="U68">
        <v>0.8</v>
      </c>
      <c r="V68">
        <v>0.92</v>
      </c>
      <c r="W68">
        <v>0.09</v>
      </c>
      <c r="X68">
        <v>0.15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8.4049</v>
      </c>
      <c r="E69">
        <v>11.9</v>
      </c>
      <c r="F69">
        <v>8.859999999999999</v>
      </c>
      <c r="G69">
        <v>88.58</v>
      </c>
      <c r="H69">
        <v>1.16</v>
      </c>
      <c r="I69">
        <v>6</v>
      </c>
      <c r="J69">
        <v>273.45</v>
      </c>
      <c r="K69">
        <v>58.47</v>
      </c>
      <c r="L69">
        <v>17.75</v>
      </c>
      <c r="M69">
        <v>4</v>
      </c>
      <c r="N69">
        <v>72.22</v>
      </c>
      <c r="O69">
        <v>33959.36</v>
      </c>
      <c r="P69">
        <v>119.77</v>
      </c>
      <c r="Q69">
        <v>453.17</v>
      </c>
      <c r="R69">
        <v>35.05</v>
      </c>
      <c r="S69">
        <v>28.65</v>
      </c>
      <c r="T69">
        <v>2500.48</v>
      </c>
      <c r="U69">
        <v>0.82</v>
      </c>
      <c r="V69">
        <v>0.92</v>
      </c>
      <c r="W69">
        <v>0.09</v>
      </c>
      <c r="X69">
        <v>0.14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8.401999999999999</v>
      </c>
      <c r="E70">
        <v>11.9</v>
      </c>
      <c r="F70">
        <v>8.859999999999999</v>
      </c>
      <c r="G70">
        <v>88.62</v>
      </c>
      <c r="H70">
        <v>1.17</v>
      </c>
      <c r="I70">
        <v>6</v>
      </c>
      <c r="J70">
        <v>273.93</v>
      </c>
      <c r="K70">
        <v>58.47</v>
      </c>
      <c r="L70">
        <v>18</v>
      </c>
      <c r="M70">
        <v>4</v>
      </c>
      <c r="N70">
        <v>72.45999999999999</v>
      </c>
      <c r="O70">
        <v>34018.85</v>
      </c>
      <c r="P70">
        <v>119.41</v>
      </c>
      <c r="Q70">
        <v>453.17</v>
      </c>
      <c r="R70">
        <v>35.26</v>
      </c>
      <c r="S70">
        <v>28.65</v>
      </c>
      <c r="T70">
        <v>2606.73</v>
      </c>
      <c r="U70">
        <v>0.8100000000000001</v>
      </c>
      <c r="V70">
        <v>0.92</v>
      </c>
      <c r="W70">
        <v>0.09</v>
      </c>
      <c r="X70">
        <v>0.14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8.401</v>
      </c>
      <c r="E71">
        <v>11.9</v>
      </c>
      <c r="F71">
        <v>8.859999999999999</v>
      </c>
      <c r="G71">
        <v>88.63</v>
      </c>
      <c r="H71">
        <v>1.18</v>
      </c>
      <c r="I71">
        <v>6</v>
      </c>
      <c r="J71">
        <v>274.41</v>
      </c>
      <c r="K71">
        <v>58.47</v>
      </c>
      <c r="L71">
        <v>18.25</v>
      </c>
      <c r="M71">
        <v>4</v>
      </c>
      <c r="N71">
        <v>72.69</v>
      </c>
      <c r="O71">
        <v>34078.44</v>
      </c>
      <c r="P71">
        <v>119.21</v>
      </c>
      <c r="Q71">
        <v>453.17</v>
      </c>
      <c r="R71">
        <v>35.28</v>
      </c>
      <c r="S71">
        <v>28.65</v>
      </c>
      <c r="T71">
        <v>2616.76</v>
      </c>
      <c r="U71">
        <v>0.8100000000000001</v>
      </c>
      <c r="V71">
        <v>0.92</v>
      </c>
      <c r="W71">
        <v>0.09</v>
      </c>
      <c r="X71">
        <v>0.14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8.4016</v>
      </c>
      <c r="E72">
        <v>11.9</v>
      </c>
      <c r="F72">
        <v>8.859999999999999</v>
      </c>
      <c r="G72">
        <v>88.62</v>
      </c>
      <c r="H72">
        <v>1.2</v>
      </c>
      <c r="I72">
        <v>6</v>
      </c>
      <c r="J72">
        <v>274.9</v>
      </c>
      <c r="K72">
        <v>58.47</v>
      </c>
      <c r="L72">
        <v>18.5</v>
      </c>
      <c r="M72">
        <v>4</v>
      </c>
      <c r="N72">
        <v>72.92</v>
      </c>
      <c r="O72">
        <v>34138.11</v>
      </c>
      <c r="P72">
        <v>119.11</v>
      </c>
      <c r="Q72">
        <v>453.19</v>
      </c>
      <c r="R72">
        <v>35.23</v>
      </c>
      <c r="S72">
        <v>28.65</v>
      </c>
      <c r="T72">
        <v>2590.57</v>
      </c>
      <c r="U72">
        <v>0.8100000000000001</v>
      </c>
      <c r="V72">
        <v>0.92</v>
      </c>
      <c r="W72">
        <v>0.09</v>
      </c>
      <c r="X72">
        <v>0.14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8.3969</v>
      </c>
      <c r="E73">
        <v>11.91</v>
      </c>
      <c r="F73">
        <v>8.869999999999999</v>
      </c>
      <c r="G73">
        <v>88.69</v>
      </c>
      <c r="H73">
        <v>1.21</v>
      </c>
      <c r="I73">
        <v>6</v>
      </c>
      <c r="J73">
        <v>275.38</v>
      </c>
      <c r="K73">
        <v>58.47</v>
      </c>
      <c r="L73">
        <v>18.75</v>
      </c>
      <c r="M73">
        <v>4</v>
      </c>
      <c r="N73">
        <v>73.16</v>
      </c>
      <c r="O73">
        <v>34197.87</v>
      </c>
      <c r="P73">
        <v>118.48</v>
      </c>
      <c r="Q73">
        <v>453.17</v>
      </c>
      <c r="R73">
        <v>35.48</v>
      </c>
      <c r="S73">
        <v>28.65</v>
      </c>
      <c r="T73">
        <v>2714.25</v>
      </c>
      <c r="U73">
        <v>0.8100000000000001</v>
      </c>
      <c r="V73">
        <v>0.92</v>
      </c>
      <c r="W73">
        <v>0.09</v>
      </c>
      <c r="X73">
        <v>0.15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8.401199999999999</v>
      </c>
      <c r="E74">
        <v>11.9</v>
      </c>
      <c r="F74">
        <v>8.859999999999999</v>
      </c>
      <c r="G74">
        <v>88.63</v>
      </c>
      <c r="H74">
        <v>1.23</v>
      </c>
      <c r="I74">
        <v>6</v>
      </c>
      <c r="J74">
        <v>275.87</v>
      </c>
      <c r="K74">
        <v>58.47</v>
      </c>
      <c r="L74">
        <v>19</v>
      </c>
      <c r="M74">
        <v>4</v>
      </c>
      <c r="N74">
        <v>73.39</v>
      </c>
      <c r="O74">
        <v>34257.73</v>
      </c>
      <c r="P74">
        <v>117.92</v>
      </c>
      <c r="Q74">
        <v>453.17</v>
      </c>
      <c r="R74">
        <v>35.22</v>
      </c>
      <c r="S74">
        <v>28.65</v>
      </c>
      <c r="T74">
        <v>2583.56</v>
      </c>
      <c r="U74">
        <v>0.8100000000000001</v>
      </c>
      <c r="V74">
        <v>0.92</v>
      </c>
      <c r="W74">
        <v>0.09</v>
      </c>
      <c r="X74">
        <v>0.14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8.4071</v>
      </c>
      <c r="E75">
        <v>11.89</v>
      </c>
      <c r="F75">
        <v>8.85</v>
      </c>
      <c r="G75">
        <v>88.54000000000001</v>
      </c>
      <c r="H75">
        <v>1.24</v>
      </c>
      <c r="I75">
        <v>6</v>
      </c>
      <c r="J75">
        <v>276.35</v>
      </c>
      <c r="K75">
        <v>58.47</v>
      </c>
      <c r="L75">
        <v>19.25</v>
      </c>
      <c r="M75">
        <v>4</v>
      </c>
      <c r="N75">
        <v>73.63</v>
      </c>
      <c r="O75">
        <v>34317.68</v>
      </c>
      <c r="P75">
        <v>117.37</v>
      </c>
      <c r="Q75">
        <v>453.18</v>
      </c>
      <c r="R75">
        <v>34.91</v>
      </c>
      <c r="S75">
        <v>28.65</v>
      </c>
      <c r="T75">
        <v>2429.41</v>
      </c>
      <c r="U75">
        <v>0.82</v>
      </c>
      <c r="V75">
        <v>0.92</v>
      </c>
      <c r="W75">
        <v>0.09</v>
      </c>
      <c r="X75">
        <v>0.13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8.4224</v>
      </c>
      <c r="E76">
        <v>11.87</v>
      </c>
      <c r="F76">
        <v>8.83</v>
      </c>
      <c r="G76">
        <v>88.33</v>
      </c>
      <c r="H76">
        <v>1.25</v>
      </c>
      <c r="I76">
        <v>6</v>
      </c>
      <c r="J76">
        <v>276.84</v>
      </c>
      <c r="K76">
        <v>58.47</v>
      </c>
      <c r="L76">
        <v>19.5</v>
      </c>
      <c r="M76">
        <v>4</v>
      </c>
      <c r="N76">
        <v>73.87</v>
      </c>
      <c r="O76">
        <v>34377.72</v>
      </c>
      <c r="P76">
        <v>116.36</v>
      </c>
      <c r="Q76">
        <v>453.17</v>
      </c>
      <c r="R76">
        <v>34.18</v>
      </c>
      <c r="S76">
        <v>28.65</v>
      </c>
      <c r="T76">
        <v>2066.42</v>
      </c>
      <c r="U76">
        <v>0.84</v>
      </c>
      <c r="V76">
        <v>0.92</v>
      </c>
      <c r="W76">
        <v>0.09</v>
      </c>
      <c r="X76">
        <v>0.11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8.412599999999999</v>
      </c>
      <c r="E77">
        <v>11.89</v>
      </c>
      <c r="F77">
        <v>8.85</v>
      </c>
      <c r="G77">
        <v>88.47</v>
      </c>
      <c r="H77">
        <v>1.27</v>
      </c>
      <c r="I77">
        <v>6</v>
      </c>
      <c r="J77">
        <v>277.33</v>
      </c>
      <c r="K77">
        <v>58.47</v>
      </c>
      <c r="L77">
        <v>19.75</v>
      </c>
      <c r="M77">
        <v>4</v>
      </c>
      <c r="N77">
        <v>74.09999999999999</v>
      </c>
      <c r="O77">
        <v>34437.85</v>
      </c>
      <c r="P77">
        <v>115.58</v>
      </c>
      <c r="Q77">
        <v>453.17</v>
      </c>
      <c r="R77">
        <v>34.8</v>
      </c>
      <c r="S77">
        <v>28.65</v>
      </c>
      <c r="T77">
        <v>2373.95</v>
      </c>
      <c r="U77">
        <v>0.82</v>
      </c>
      <c r="V77">
        <v>0.92</v>
      </c>
      <c r="W77">
        <v>0.09</v>
      </c>
      <c r="X77">
        <v>0.13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8.3881</v>
      </c>
      <c r="E78">
        <v>11.92</v>
      </c>
      <c r="F78">
        <v>8.880000000000001</v>
      </c>
      <c r="G78">
        <v>88.81</v>
      </c>
      <c r="H78">
        <v>1.28</v>
      </c>
      <c r="I78">
        <v>6</v>
      </c>
      <c r="J78">
        <v>277.82</v>
      </c>
      <c r="K78">
        <v>58.47</v>
      </c>
      <c r="L78">
        <v>20</v>
      </c>
      <c r="M78">
        <v>4</v>
      </c>
      <c r="N78">
        <v>74.34</v>
      </c>
      <c r="O78">
        <v>34498.07</v>
      </c>
      <c r="P78">
        <v>115.24</v>
      </c>
      <c r="Q78">
        <v>453.17</v>
      </c>
      <c r="R78">
        <v>35.93</v>
      </c>
      <c r="S78">
        <v>28.65</v>
      </c>
      <c r="T78">
        <v>2941.8</v>
      </c>
      <c r="U78">
        <v>0.8</v>
      </c>
      <c r="V78">
        <v>0.91</v>
      </c>
      <c r="W78">
        <v>0.09</v>
      </c>
      <c r="X78">
        <v>0.16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8.397500000000001</v>
      </c>
      <c r="E79">
        <v>11.91</v>
      </c>
      <c r="F79">
        <v>8.869999999999999</v>
      </c>
      <c r="G79">
        <v>88.68000000000001</v>
      </c>
      <c r="H79">
        <v>1.3</v>
      </c>
      <c r="I79">
        <v>6</v>
      </c>
      <c r="J79">
        <v>278.3</v>
      </c>
      <c r="K79">
        <v>58.47</v>
      </c>
      <c r="L79">
        <v>20.25</v>
      </c>
      <c r="M79">
        <v>4</v>
      </c>
      <c r="N79">
        <v>74.58</v>
      </c>
      <c r="O79">
        <v>34558.39</v>
      </c>
      <c r="P79">
        <v>114.79</v>
      </c>
      <c r="Q79">
        <v>453.17</v>
      </c>
      <c r="R79">
        <v>35.39</v>
      </c>
      <c r="S79">
        <v>28.65</v>
      </c>
      <c r="T79">
        <v>2672.16</v>
      </c>
      <c r="U79">
        <v>0.8100000000000001</v>
      </c>
      <c r="V79">
        <v>0.92</v>
      </c>
      <c r="W79">
        <v>0.09</v>
      </c>
      <c r="X79">
        <v>0.15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8.4634</v>
      </c>
      <c r="E80">
        <v>11.82</v>
      </c>
      <c r="F80">
        <v>8.82</v>
      </c>
      <c r="G80">
        <v>105.87</v>
      </c>
      <c r="H80">
        <v>1.31</v>
      </c>
      <c r="I80">
        <v>5</v>
      </c>
      <c r="J80">
        <v>278.79</v>
      </c>
      <c r="K80">
        <v>58.47</v>
      </c>
      <c r="L80">
        <v>20.5</v>
      </c>
      <c r="M80">
        <v>3</v>
      </c>
      <c r="N80">
        <v>74.81999999999999</v>
      </c>
      <c r="O80">
        <v>34618.81</v>
      </c>
      <c r="P80">
        <v>113.71</v>
      </c>
      <c r="Q80">
        <v>453.17</v>
      </c>
      <c r="R80">
        <v>33.94</v>
      </c>
      <c r="S80">
        <v>28.65</v>
      </c>
      <c r="T80">
        <v>1951.97</v>
      </c>
      <c r="U80">
        <v>0.84</v>
      </c>
      <c r="V80">
        <v>0.92</v>
      </c>
      <c r="W80">
        <v>0.09</v>
      </c>
      <c r="X80">
        <v>0.1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8.4579</v>
      </c>
      <c r="E81">
        <v>11.82</v>
      </c>
      <c r="F81">
        <v>8.83</v>
      </c>
      <c r="G81">
        <v>105.96</v>
      </c>
      <c r="H81">
        <v>1.32</v>
      </c>
      <c r="I81">
        <v>5</v>
      </c>
      <c r="J81">
        <v>279.28</v>
      </c>
      <c r="K81">
        <v>58.47</v>
      </c>
      <c r="L81">
        <v>20.75</v>
      </c>
      <c r="M81">
        <v>3</v>
      </c>
      <c r="N81">
        <v>75.06</v>
      </c>
      <c r="O81">
        <v>34679.32</v>
      </c>
      <c r="P81">
        <v>113.99</v>
      </c>
      <c r="Q81">
        <v>453.17</v>
      </c>
      <c r="R81">
        <v>34.22</v>
      </c>
      <c r="S81">
        <v>28.65</v>
      </c>
      <c r="T81">
        <v>2089.84</v>
      </c>
      <c r="U81">
        <v>0.84</v>
      </c>
      <c r="V81">
        <v>0.92</v>
      </c>
      <c r="W81">
        <v>0.09</v>
      </c>
      <c r="X81">
        <v>0.11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8.4527</v>
      </c>
      <c r="E82">
        <v>11.83</v>
      </c>
      <c r="F82">
        <v>8.84</v>
      </c>
      <c r="G82">
        <v>106.05</v>
      </c>
      <c r="H82">
        <v>1.34</v>
      </c>
      <c r="I82">
        <v>5</v>
      </c>
      <c r="J82">
        <v>279.78</v>
      </c>
      <c r="K82">
        <v>58.47</v>
      </c>
      <c r="L82">
        <v>21</v>
      </c>
      <c r="M82">
        <v>3</v>
      </c>
      <c r="N82">
        <v>75.3</v>
      </c>
      <c r="O82">
        <v>34739.92</v>
      </c>
      <c r="P82">
        <v>114.11</v>
      </c>
      <c r="Q82">
        <v>453.17</v>
      </c>
      <c r="R82">
        <v>34.44</v>
      </c>
      <c r="S82">
        <v>28.65</v>
      </c>
      <c r="T82">
        <v>2199.79</v>
      </c>
      <c r="U82">
        <v>0.83</v>
      </c>
      <c r="V82">
        <v>0.92</v>
      </c>
      <c r="W82">
        <v>0.09</v>
      </c>
      <c r="X82">
        <v>0.12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8.4575</v>
      </c>
      <c r="E83">
        <v>11.82</v>
      </c>
      <c r="F83">
        <v>8.83</v>
      </c>
      <c r="G83">
        <v>105.97</v>
      </c>
      <c r="H83">
        <v>1.35</v>
      </c>
      <c r="I83">
        <v>5</v>
      </c>
      <c r="J83">
        <v>280.27</v>
      </c>
      <c r="K83">
        <v>58.47</v>
      </c>
      <c r="L83">
        <v>21.25</v>
      </c>
      <c r="M83">
        <v>2</v>
      </c>
      <c r="N83">
        <v>75.54000000000001</v>
      </c>
      <c r="O83">
        <v>34800.62</v>
      </c>
      <c r="P83">
        <v>114.25</v>
      </c>
      <c r="Q83">
        <v>453.18</v>
      </c>
      <c r="R83">
        <v>34.12</v>
      </c>
      <c r="S83">
        <v>28.65</v>
      </c>
      <c r="T83">
        <v>2038.3</v>
      </c>
      <c r="U83">
        <v>0.84</v>
      </c>
      <c r="V83">
        <v>0.92</v>
      </c>
      <c r="W83">
        <v>0.09</v>
      </c>
      <c r="X83">
        <v>0.11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8.458600000000001</v>
      </c>
      <c r="E84">
        <v>11.82</v>
      </c>
      <c r="F84">
        <v>8.83</v>
      </c>
      <c r="G84">
        <v>105.95</v>
      </c>
      <c r="H84">
        <v>1.36</v>
      </c>
      <c r="I84">
        <v>5</v>
      </c>
      <c r="J84">
        <v>280.76</v>
      </c>
      <c r="K84">
        <v>58.47</v>
      </c>
      <c r="L84">
        <v>21.5</v>
      </c>
      <c r="M84">
        <v>2</v>
      </c>
      <c r="N84">
        <v>75.79000000000001</v>
      </c>
      <c r="O84">
        <v>34861.41</v>
      </c>
      <c r="P84">
        <v>114.46</v>
      </c>
      <c r="Q84">
        <v>453.17</v>
      </c>
      <c r="R84">
        <v>34.13</v>
      </c>
      <c r="S84">
        <v>28.65</v>
      </c>
      <c r="T84">
        <v>2045.47</v>
      </c>
      <c r="U84">
        <v>0.84</v>
      </c>
      <c r="V84">
        <v>0.92</v>
      </c>
      <c r="W84">
        <v>0.09</v>
      </c>
      <c r="X84">
        <v>0.11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8.4567</v>
      </c>
      <c r="E85">
        <v>11.82</v>
      </c>
      <c r="F85">
        <v>8.83</v>
      </c>
      <c r="G85">
        <v>105.98</v>
      </c>
      <c r="H85">
        <v>1.38</v>
      </c>
      <c r="I85">
        <v>5</v>
      </c>
      <c r="J85">
        <v>281.25</v>
      </c>
      <c r="K85">
        <v>58.47</v>
      </c>
      <c r="L85">
        <v>21.75</v>
      </c>
      <c r="M85">
        <v>1</v>
      </c>
      <c r="N85">
        <v>76.03</v>
      </c>
      <c r="O85">
        <v>34922.31</v>
      </c>
      <c r="P85">
        <v>114.52</v>
      </c>
      <c r="Q85">
        <v>453.17</v>
      </c>
      <c r="R85">
        <v>34.13</v>
      </c>
      <c r="S85">
        <v>28.65</v>
      </c>
      <c r="T85">
        <v>2045.06</v>
      </c>
      <c r="U85">
        <v>0.84</v>
      </c>
      <c r="V85">
        <v>0.92</v>
      </c>
      <c r="W85">
        <v>0.09</v>
      </c>
      <c r="X85">
        <v>0.11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8.4537</v>
      </c>
      <c r="E86">
        <v>11.83</v>
      </c>
      <c r="F86">
        <v>8.84</v>
      </c>
      <c r="G86">
        <v>106.03</v>
      </c>
      <c r="H86">
        <v>1.39</v>
      </c>
      <c r="I86">
        <v>5</v>
      </c>
      <c r="J86">
        <v>281.75</v>
      </c>
      <c r="K86">
        <v>58.47</v>
      </c>
      <c r="L86">
        <v>22</v>
      </c>
      <c r="M86">
        <v>1</v>
      </c>
      <c r="N86">
        <v>76.28</v>
      </c>
      <c r="O86">
        <v>34983.29</v>
      </c>
      <c r="P86">
        <v>114.66</v>
      </c>
      <c r="Q86">
        <v>453.17</v>
      </c>
      <c r="R86">
        <v>34.27</v>
      </c>
      <c r="S86">
        <v>28.65</v>
      </c>
      <c r="T86">
        <v>2115.46</v>
      </c>
      <c r="U86">
        <v>0.84</v>
      </c>
      <c r="V86">
        <v>0.92</v>
      </c>
      <c r="W86">
        <v>0.09</v>
      </c>
      <c r="X86">
        <v>0.12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8.4505</v>
      </c>
      <c r="E87">
        <v>11.83</v>
      </c>
      <c r="F87">
        <v>8.84</v>
      </c>
      <c r="G87">
        <v>106.09</v>
      </c>
      <c r="H87">
        <v>1.4</v>
      </c>
      <c r="I87">
        <v>5</v>
      </c>
      <c r="J87">
        <v>282.24</v>
      </c>
      <c r="K87">
        <v>58.47</v>
      </c>
      <c r="L87">
        <v>22.25</v>
      </c>
      <c r="M87">
        <v>1</v>
      </c>
      <c r="N87">
        <v>76.52</v>
      </c>
      <c r="O87">
        <v>35044.38</v>
      </c>
      <c r="P87">
        <v>114.83</v>
      </c>
      <c r="Q87">
        <v>453.17</v>
      </c>
      <c r="R87">
        <v>34.44</v>
      </c>
      <c r="S87">
        <v>28.65</v>
      </c>
      <c r="T87">
        <v>2200.11</v>
      </c>
      <c r="U87">
        <v>0.83</v>
      </c>
      <c r="V87">
        <v>0.92</v>
      </c>
      <c r="W87">
        <v>0.09</v>
      </c>
      <c r="X87">
        <v>0.12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8.4483</v>
      </c>
      <c r="E88">
        <v>11.84</v>
      </c>
      <c r="F88">
        <v>8.84</v>
      </c>
      <c r="G88">
        <v>106.12</v>
      </c>
      <c r="H88">
        <v>1.42</v>
      </c>
      <c r="I88">
        <v>5</v>
      </c>
      <c r="J88">
        <v>282.74</v>
      </c>
      <c r="K88">
        <v>58.47</v>
      </c>
      <c r="L88">
        <v>22.5</v>
      </c>
      <c r="M88">
        <v>0</v>
      </c>
      <c r="N88">
        <v>76.77</v>
      </c>
      <c r="O88">
        <v>35105.56</v>
      </c>
      <c r="P88">
        <v>115.01</v>
      </c>
      <c r="Q88">
        <v>453.17</v>
      </c>
      <c r="R88">
        <v>34.49</v>
      </c>
      <c r="S88">
        <v>28.65</v>
      </c>
      <c r="T88">
        <v>2227.2</v>
      </c>
      <c r="U88">
        <v>0.83</v>
      </c>
      <c r="V88">
        <v>0.92</v>
      </c>
      <c r="W88">
        <v>0.09</v>
      </c>
      <c r="X88">
        <v>0.12</v>
      </c>
      <c r="Y88">
        <v>1</v>
      </c>
      <c r="Z8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7.8189</v>
      </c>
      <c r="E2">
        <v>12.79</v>
      </c>
      <c r="F2">
        <v>10.15</v>
      </c>
      <c r="G2">
        <v>11.94</v>
      </c>
      <c r="H2">
        <v>0.24</v>
      </c>
      <c r="I2">
        <v>51</v>
      </c>
      <c r="J2">
        <v>71.52</v>
      </c>
      <c r="K2">
        <v>32.27</v>
      </c>
      <c r="L2">
        <v>1</v>
      </c>
      <c r="M2">
        <v>49</v>
      </c>
      <c r="N2">
        <v>8.25</v>
      </c>
      <c r="O2">
        <v>9054.6</v>
      </c>
      <c r="P2">
        <v>68.48999999999999</v>
      </c>
      <c r="Q2">
        <v>453.22</v>
      </c>
      <c r="R2">
        <v>77.19</v>
      </c>
      <c r="S2">
        <v>28.65</v>
      </c>
      <c r="T2">
        <v>23343.28</v>
      </c>
      <c r="U2">
        <v>0.37</v>
      </c>
      <c r="V2">
        <v>0.8</v>
      </c>
      <c r="W2">
        <v>0.16</v>
      </c>
      <c r="X2">
        <v>1.43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8.1889</v>
      </c>
      <c r="E3">
        <v>12.21</v>
      </c>
      <c r="F3">
        <v>9.779999999999999</v>
      </c>
      <c r="G3">
        <v>15.44</v>
      </c>
      <c r="H3">
        <v>0.3</v>
      </c>
      <c r="I3">
        <v>38</v>
      </c>
      <c r="J3">
        <v>71.81</v>
      </c>
      <c r="K3">
        <v>32.27</v>
      </c>
      <c r="L3">
        <v>1.25</v>
      </c>
      <c r="M3">
        <v>36</v>
      </c>
      <c r="N3">
        <v>8.289999999999999</v>
      </c>
      <c r="O3">
        <v>9090.98</v>
      </c>
      <c r="P3">
        <v>64.43000000000001</v>
      </c>
      <c r="Q3">
        <v>453.36</v>
      </c>
      <c r="R3">
        <v>64.90000000000001</v>
      </c>
      <c r="S3">
        <v>28.65</v>
      </c>
      <c r="T3">
        <v>17263.56</v>
      </c>
      <c r="U3">
        <v>0.44</v>
      </c>
      <c r="V3">
        <v>0.83</v>
      </c>
      <c r="W3">
        <v>0.14</v>
      </c>
      <c r="X3">
        <v>1.05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8.418900000000001</v>
      </c>
      <c r="E4">
        <v>11.88</v>
      </c>
      <c r="F4">
        <v>9.550000000000001</v>
      </c>
      <c r="G4">
        <v>18.49</v>
      </c>
      <c r="H4">
        <v>0.36</v>
      </c>
      <c r="I4">
        <v>31</v>
      </c>
      <c r="J4">
        <v>72.11</v>
      </c>
      <c r="K4">
        <v>32.27</v>
      </c>
      <c r="L4">
        <v>1.5</v>
      </c>
      <c r="M4">
        <v>29</v>
      </c>
      <c r="N4">
        <v>8.34</v>
      </c>
      <c r="O4">
        <v>9127.379999999999</v>
      </c>
      <c r="P4">
        <v>61.15</v>
      </c>
      <c r="Q4">
        <v>453.23</v>
      </c>
      <c r="R4">
        <v>57.53</v>
      </c>
      <c r="S4">
        <v>28.65</v>
      </c>
      <c r="T4">
        <v>13616.45</v>
      </c>
      <c r="U4">
        <v>0.5</v>
      </c>
      <c r="V4">
        <v>0.85</v>
      </c>
      <c r="W4">
        <v>0.13</v>
      </c>
      <c r="X4">
        <v>0.83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8.438000000000001</v>
      </c>
      <c r="E5">
        <v>11.85</v>
      </c>
      <c r="F5">
        <v>9.6</v>
      </c>
      <c r="G5">
        <v>22.16</v>
      </c>
      <c r="H5">
        <v>0.42</v>
      </c>
      <c r="I5">
        <v>26</v>
      </c>
      <c r="J5">
        <v>72.40000000000001</v>
      </c>
      <c r="K5">
        <v>32.27</v>
      </c>
      <c r="L5">
        <v>1.75</v>
      </c>
      <c r="M5">
        <v>24</v>
      </c>
      <c r="N5">
        <v>8.380000000000001</v>
      </c>
      <c r="O5">
        <v>9163.799999999999</v>
      </c>
      <c r="P5">
        <v>60.29</v>
      </c>
      <c r="Q5">
        <v>453.21</v>
      </c>
      <c r="R5">
        <v>60.41</v>
      </c>
      <c r="S5">
        <v>28.65</v>
      </c>
      <c r="T5">
        <v>15078.65</v>
      </c>
      <c r="U5">
        <v>0.47</v>
      </c>
      <c r="V5">
        <v>0.85</v>
      </c>
      <c r="W5">
        <v>0.11</v>
      </c>
      <c r="X5">
        <v>0.88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8.674899999999999</v>
      </c>
      <c r="E6">
        <v>11.53</v>
      </c>
      <c r="F6">
        <v>9.34</v>
      </c>
      <c r="G6">
        <v>25.48</v>
      </c>
      <c r="H6">
        <v>0.48</v>
      </c>
      <c r="I6">
        <v>22</v>
      </c>
      <c r="J6">
        <v>72.7</v>
      </c>
      <c r="K6">
        <v>32.27</v>
      </c>
      <c r="L6">
        <v>2</v>
      </c>
      <c r="M6">
        <v>20</v>
      </c>
      <c r="N6">
        <v>8.43</v>
      </c>
      <c r="O6">
        <v>9200.25</v>
      </c>
      <c r="P6">
        <v>56.56</v>
      </c>
      <c r="Q6">
        <v>453.22</v>
      </c>
      <c r="R6">
        <v>50.88</v>
      </c>
      <c r="S6">
        <v>28.65</v>
      </c>
      <c r="T6">
        <v>10336.29</v>
      </c>
      <c r="U6">
        <v>0.5600000000000001</v>
      </c>
      <c r="V6">
        <v>0.87</v>
      </c>
      <c r="W6">
        <v>0.12</v>
      </c>
      <c r="X6">
        <v>0.62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8.7826</v>
      </c>
      <c r="E7">
        <v>11.39</v>
      </c>
      <c r="F7">
        <v>9.25</v>
      </c>
      <c r="G7">
        <v>29.2</v>
      </c>
      <c r="H7">
        <v>0.54</v>
      </c>
      <c r="I7">
        <v>19</v>
      </c>
      <c r="J7">
        <v>73</v>
      </c>
      <c r="K7">
        <v>32.27</v>
      </c>
      <c r="L7">
        <v>2.25</v>
      </c>
      <c r="M7">
        <v>16</v>
      </c>
      <c r="N7">
        <v>8.48</v>
      </c>
      <c r="O7">
        <v>9236.709999999999</v>
      </c>
      <c r="P7">
        <v>54.62</v>
      </c>
      <c r="Q7">
        <v>453.18</v>
      </c>
      <c r="R7">
        <v>47.71</v>
      </c>
      <c r="S7">
        <v>28.65</v>
      </c>
      <c r="T7">
        <v>8767.27</v>
      </c>
      <c r="U7">
        <v>0.6</v>
      </c>
      <c r="V7">
        <v>0.88</v>
      </c>
      <c r="W7">
        <v>0.11</v>
      </c>
      <c r="X7">
        <v>0.53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8.845000000000001</v>
      </c>
      <c r="E8">
        <v>11.31</v>
      </c>
      <c r="F8">
        <v>9.199999999999999</v>
      </c>
      <c r="G8">
        <v>32.46</v>
      </c>
      <c r="H8">
        <v>0.6</v>
      </c>
      <c r="I8">
        <v>17</v>
      </c>
      <c r="J8">
        <v>73.29000000000001</v>
      </c>
      <c r="K8">
        <v>32.27</v>
      </c>
      <c r="L8">
        <v>2.5</v>
      </c>
      <c r="M8">
        <v>5</v>
      </c>
      <c r="N8">
        <v>8.52</v>
      </c>
      <c r="O8">
        <v>9273.200000000001</v>
      </c>
      <c r="P8">
        <v>53.1</v>
      </c>
      <c r="Q8">
        <v>453.19</v>
      </c>
      <c r="R8">
        <v>45.77</v>
      </c>
      <c r="S8">
        <v>28.65</v>
      </c>
      <c r="T8">
        <v>7807.16</v>
      </c>
      <c r="U8">
        <v>0.63</v>
      </c>
      <c r="V8">
        <v>0.88</v>
      </c>
      <c r="W8">
        <v>0.12</v>
      </c>
      <c r="X8">
        <v>0.48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8.8422</v>
      </c>
      <c r="E9">
        <v>11.31</v>
      </c>
      <c r="F9">
        <v>9.199999999999999</v>
      </c>
      <c r="G9">
        <v>32.47</v>
      </c>
      <c r="H9">
        <v>0.65</v>
      </c>
      <c r="I9">
        <v>17</v>
      </c>
      <c r="J9">
        <v>73.59</v>
      </c>
      <c r="K9">
        <v>32.27</v>
      </c>
      <c r="L9">
        <v>2.75</v>
      </c>
      <c r="M9">
        <v>1</v>
      </c>
      <c r="N9">
        <v>8.57</v>
      </c>
      <c r="O9">
        <v>9309.700000000001</v>
      </c>
      <c r="P9">
        <v>52.5</v>
      </c>
      <c r="Q9">
        <v>453.18</v>
      </c>
      <c r="R9">
        <v>45.71</v>
      </c>
      <c r="S9">
        <v>28.65</v>
      </c>
      <c r="T9">
        <v>7773.01</v>
      </c>
      <c r="U9">
        <v>0.63</v>
      </c>
      <c r="V9">
        <v>0.88</v>
      </c>
      <c r="W9">
        <v>0.13</v>
      </c>
      <c r="X9">
        <v>0.48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8.8393</v>
      </c>
      <c r="E10">
        <v>11.31</v>
      </c>
      <c r="F10">
        <v>9.199999999999999</v>
      </c>
      <c r="G10">
        <v>32.49</v>
      </c>
      <c r="H10">
        <v>0.71</v>
      </c>
      <c r="I10">
        <v>17</v>
      </c>
      <c r="J10">
        <v>73.88</v>
      </c>
      <c r="K10">
        <v>32.27</v>
      </c>
      <c r="L10">
        <v>3</v>
      </c>
      <c r="M10">
        <v>0</v>
      </c>
      <c r="N10">
        <v>8.609999999999999</v>
      </c>
      <c r="O10">
        <v>9346.23</v>
      </c>
      <c r="P10">
        <v>52.72</v>
      </c>
      <c r="Q10">
        <v>453.28</v>
      </c>
      <c r="R10">
        <v>45.76</v>
      </c>
      <c r="S10">
        <v>28.65</v>
      </c>
      <c r="T10">
        <v>7802.17</v>
      </c>
      <c r="U10">
        <v>0.63</v>
      </c>
      <c r="V10">
        <v>0.88</v>
      </c>
      <c r="W10">
        <v>0.13</v>
      </c>
      <c r="X10">
        <v>0.48</v>
      </c>
      <c r="Y10">
        <v>1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8.5604</v>
      </c>
      <c r="E2">
        <v>11.68</v>
      </c>
      <c r="F2">
        <v>9.630000000000001</v>
      </c>
      <c r="G2">
        <v>18.05</v>
      </c>
      <c r="H2">
        <v>0.43</v>
      </c>
      <c r="I2">
        <v>32</v>
      </c>
      <c r="J2">
        <v>39.78</v>
      </c>
      <c r="K2">
        <v>19.54</v>
      </c>
      <c r="L2">
        <v>1</v>
      </c>
      <c r="M2">
        <v>4</v>
      </c>
      <c r="N2">
        <v>4.24</v>
      </c>
      <c r="O2">
        <v>5140</v>
      </c>
      <c r="P2">
        <v>37.44</v>
      </c>
      <c r="Q2">
        <v>453.21</v>
      </c>
      <c r="R2">
        <v>59.03</v>
      </c>
      <c r="S2">
        <v>28.65</v>
      </c>
      <c r="T2">
        <v>14361.64</v>
      </c>
      <c r="U2">
        <v>0.49</v>
      </c>
      <c r="V2">
        <v>0.84</v>
      </c>
      <c r="W2">
        <v>0.17</v>
      </c>
      <c r="X2">
        <v>0.91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8.556800000000001</v>
      </c>
      <c r="E3">
        <v>11.69</v>
      </c>
      <c r="F3">
        <v>9.630000000000001</v>
      </c>
      <c r="G3">
        <v>18.06</v>
      </c>
      <c r="H3">
        <v>0.53</v>
      </c>
      <c r="I3">
        <v>32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37.57</v>
      </c>
      <c r="Q3">
        <v>453.18</v>
      </c>
      <c r="R3">
        <v>59.05</v>
      </c>
      <c r="S3">
        <v>28.65</v>
      </c>
      <c r="T3">
        <v>14371.41</v>
      </c>
      <c r="U3">
        <v>0.49</v>
      </c>
      <c r="V3">
        <v>0.84</v>
      </c>
      <c r="W3">
        <v>0.17</v>
      </c>
      <c r="X3">
        <v>0.91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6.0959</v>
      </c>
      <c r="E2">
        <v>16.4</v>
      </c>
      <c r="F2">
        <v>11.46</v>
      </c>
      <c r="G2">
        <v>7.32</v>
      </c>
      <c r="H2">
        <v>0.12</v>
      </c>
      <c r="I2">
        <v>94</v>
      </c>
      <c r="J2">
        <v>141.81</v>
      </c>
      <c r="K2">
        <v>47.83</v>
      </c>
      <c r="L2">
        <v>1</v>
      </c>
      <c r="M2">
        <v>92</v>
      </c>
      <c r="N2">
        <v>22.98</v>
      </c>
      <c r="O2">
        <v>17723.39</v>
      </c>
      <c r="P2">
        <v>128.11</v>
      </c>
      <c r="Q2">
        <v>453.44</v>
      </c>
      <c r="R2">
        <v>120.13</v>
      </c>
      <c r="S2">
        <v>28.65</v>
      </c>
      <c r="T2">
        <v>44598.01</v>
      </c>
      <c r="U2">
        <v>0.24</v>
      </c>
      <c r="V2">
        <v>0.71</v>
      </c>
      <c r="W2">
        <v>0.23</v>
      </c>
      <c r="X2">
        <v>2.74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6.6716</v>
      </c>
      <c r="E3">
        <v>14.99</v>
      </c>
      <c r="F3">
        <v>10.74</v>
      </c>
      <c r="G3">
        <v>9.199999999999999</v>
      </c>
      <c r="H3">
        <v>0.16</v>
      </c>
      <c r="I3">
        <v>70</v>
      </c>
      <c r="J3">
        <v>142.15</v>
      </c>
      <c r="K3">
        <v>47.83</v>
      </c>
      <c r="L3">
        <v>1.25</v>
      </c>
      <c r="M3">
        <v>68</v>
      </c>
      <c r="N3">
        <v>23.07</v>
      </c>
      <c r="O3">
        <v>17765.46</v>
      </c>
      <c r="P3">
        <v>119.3</v>
      </c>
      <c r="Q3">
        <v>453.23</v>
      </c>
      <c r="R3">
        <v>96.59</v>
      </c>
      <c r="S3">
        <v>28.65</v>
      </c>
      <c r="T3">
        <v>32951.05</v>
      </c>
      <c r="U3">
        <v>0.3</v>
      </c>
      <c r="V3">
        <v>0.76</v>
      </c>
      <c r="W3">
        <v>0.19</v>
      </c>
      <c r="X3">
        <v>2.02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7.0666</v>
      </c>
      <c r="E4">
        <v>14.15</v>
      </c>
      <c r="F4">
        <v>10.3</v>
      </c>
      <c r="G4">
        <v>11.04</v>
      </c>
      <c r="H4">
        <v>0.19</v>
      </c>
      <c r="I4">
        <v>56</v>
      </c>
      <c r="J4">
        <v>142.49</v>
      </c>
      <c r="K4">
        <v>47.83</v>
      </c>
      <c r="L4">
        <v>1.5</v>
      </c>
      <c r="M4">
        <v>54</v>
      </c>
      <c r="N4">
        <v>23.16</v>
      </c>
      <c r="O4">
        <v>17807.56</v>
      </c>
      <c r="P4">
        <v>113.79</v>
      </c>
      <c r="Q4">
        <v>453.24</v>
      </c>
      <c r="R4">
        <v>82.28</v>
      </c>
      <c r="S4">
        <v>28.65</v>
      </c>
      <c r="T4">
        <v>25864.58</v>
      </c>
      <c r="U4">
        <v>0.35</v>
      </c>
      <c r="V4">
        <v>0.79</v>
      </c>
      <c r="W4">
        <v>0.17</v>
      </c>
      <c r="X4">
        <v>1.58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7.3336</v>
      </c>
      <c r="E5">
        <v>13.64</v>
      </c>
      <c r="F5">
        <v>10.05</v>
      </c>
      <c r="G5">
        <v>12.83</v>
      </c>
      <c r="H5">
        <v>0.22</v>
      </c>
      <c r="I5">
        <v>47</v>
      </c>
      <c r="J5">
        <v>142.83</v>
      </c>
      <c r="K5">
        <v>47.83</v>
      </c>
      <c r="L5">
        <v>1.75</v>
      </c>
      <c r="M5">
        <v>45</v>
      </c>
      <c r="N5">
        <v>23.25</v>
      </c>
      <c r="O5">
        <v>17849.7</v>
      </c>
      <c r="P5">
        <v>110.31</v>
      </c>
      <c r="Q5">
        <v>453.24</v>
      </c>
      <c r="R5">
        <v>73.78</v>
      </c>
      <c r="S5">
        <v>28.65</v>
      </c>
      <c r="T5">
        <v>21662.44</v>
      </c>
      <c r="U5">
        <v>0.39</v>
      </c>
      <c r="V5">
        <v>0.8100000000000001</v>
      </c>
      <c r="W5">
        <v>0.16</v>
      </c>
      <c r="X5">
        <v>1.33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7.5645</v>
      </c>
      <c r="E6">
        <v>13.22</v>
      </c>
      <c r="F6">
        <v>9.84</v>
      </c>
      <c r="G6">
        <v>14.75</v>
      </c>
      <c r="H6">
        <v>0.25</v>
      </c>
      <c r="I6">
        <v>40</v>
      </c>
      <c r="J6">
        <v>143.17</v>
      </c>
      <c r="K6">
        <v>47.83</v>
      </c>
      <c r="L6">
        <v>2</v>
      </c>
      <c r="M6">
        <v>38</v>
      </c>
      <c r="N6">
        <v>23.34</v>
      </c>
      <c r="O6">
        <v>17891.86</v>
      </c>
      <c r="P6">
        <v>107.18</v>
      </c>
      <c r="Q6">
        <v>453.22</v>
      </c>
      <c r="R6">
        <v>66.98999999999999</v>
      </c>
      <c r="S6">
        <v>28.65</v>
      </c>
      <c r="T6">
        <v>18301.72</v>
      </c>
      <c r="U6">
        <v>0.43</v>
      </c>
      <c r="V6">
        <v>0.83</v>
      </c>
      <c r="W6">
        <v>0.14</v>
      </c>
      <c r="X6">
        <v>1.11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7.7411</v>
      </c>
      <c r="E7">
        <v>12.92</v>
      </c>
      <c r="F7">
        <v>9.68</v>
      </c>
      <c r="G7">
        <v>16.59</v>
      </c>
      <c r="H7">
        <v>0.28</v>
      </c>
      <c r="I7">
        <v>35</v>
      </c>
      <c r="J7">
        <v>143.51</v>
      </c>
      <c r="K7">
        <v>47.83</v>
      </c>
      <c r="L7">
        <v>2.25</v>
      </c>
      <c r="M7">
        <v>33</v>
      </c>
      <c r="N7">
        <v>23.44</v>
      </c>
      <c r="O7">
        <v>17934.06</v>
      </c>
      <c r="P7">
        <v>104.82</v>
      </c>
      <c r="Q7">
        <v>453.19</v>
      </c>
      <c r="R7">
        <v>61.8</v>
      </c>
      <c r="S7">
        <v>28.65</v>
      </c>
      <c r="T7">
        <v>15731.9</v>
      </c>
      <c r="U7">
        <v>0.46</v>
      </c>
      <c r="V7">
        <v>0.84</v>
      </c>
      <c r="W7">
        <v>0.14</v>
      </c>
      <c r="X7">
        <v>0.96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7.8906</v>
      </c>
      <c r="E8">
        <v>12.67</v>
      </c>
      <c r="F8">
        <v>9.550000000000001</v>
      </c>
      <c r="G8">
        <v>18.48</v>
      </c>
      <c r="H8">
        <v>0.31</v>
      </c>
      <c r="I8">
        <v>31</v>
      </c>
      <c r="J8">
        <v>143.86</v>
      </c>
      <c r="K8">
        <v>47.83</v>
      </c>
      <c r="L8">
        <v>2.5</v>
      </c>
      <c r="M8">
        <v>29</v>
      </c>
      <c r="N8">
        <v>23.53</v>
      </c>
      <c r="O8">
        <v>17976.29</v>
      </c>
      <c r="P8">
        <v>102.65</v>
      </c>
      <c r="Q8">
        <v>453.18</v>
      </c>
      <c r="R8">
        <v>57.47</v>
      </c>
      <c r="S8">
        <v>28.65</v>
      </c>
      <c r="T8">
        <v>13584.54</v>
      </c>
      <c r="U8">
        <v>0.5</v>
      </c>
      <c r="V8">
        <v>0.85</v>
      </c>
      <c r="W8">
        <v>0.13</v>
      </c>
      <c r="X8">
        <v>0.83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8.1134</v>
      </c>
      <c r="E9">
        <v>12.33</v>
      </c>
      <c r="F9">
        <v>9.32</v>
      </c>
      <c r="G9">
        <v>20.7</v>
      </c>
      <c r="H9">
        <v>0.34</v>
      </c>
      <c r="I9">
        <v>27</v>
      </c>
      <c r="J9">
        <v>144.2</v>
      </c>
      <c r="K9">
        <v>47.83</v>
      </c>
      <c r="L9">
        <v>2.75</v>
      </c>
      <c r="M9">
        <v>25</v>
      </c>
      <c r="N9">
        <v>23.62</v>
      </c>
      <c r="O9">
        <v>18018.55</v>
      </c>
      <c r="P9">
        <v>99.38</v>
      </c>
      <c r="Q9">
        <v>453.21</v>
      </c>
      <c r="R9">
        <v>49.77</v>
      </c>
      <c r="S9">
        <v>28.65</v>
      </c>
      <c r="T9">
        <v>9755.280000000001</v>
      </c>
      <c r="U9">
        <v>0.58</v>
      </c>
      <c r="V9">
        <v>0.87</v>
      </c>
      <c r="W9">
        <v>0.12</v>
      </c>
      <c r="X9">
        <v>0.6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7.9653</v>
      </c>
      <c r="E10">
        <v>12.55</v>
      </c>
      <c r="F10">
        <v>9.57</v>
      </c>
      <c r="G10">
        <v>22.1</v>
      </c>
      <c r="H10">
        <v>0.37</v>
      </c>
      <c r="I10">
        <v>26</v>
      </c>
      <c r="J10">
        <v>144.54</v>
      </c>
      <c r="K10">
        <v>47.83</v>
      </c>
      <c r="L10">
        <v>3</v>
      </c>
      <c r="M10">
        <v>24</v>
      </c>
      <c r="N10">
        <v>23.71</v>
      </c>
      <c r="O10">
        <v>18060.85</v>
      </c>
      <c r="P10">
        <v>101.96</v>
      </c>
      <c r="Q10">
        <v>453.17</v>
      </c>
      <c r="R10">
        <v>58.84</v>
      </c>
      <c r="S10">
        <v>28.65</v>
      </c>
      <c r="T10">
        <v>14297.19</v>
      </c>
      <c r="U10">
        <v>0.49</v>
      </c>
      <c r="V10">
        <v>0.85</v>
      </c>
      <c r="W10">
        <v>0.13</v>
      </c>
      <c r="X10">
        <v>0.85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8.1601</v>
      </c>
      <c r="E11">
        <v>12.25</v>
      </c>
      <c r="F11">
        <v>9.359999999999999</v>
      </c>
      <c r="G11">
        <v>24.42</v>
      </c>
      <c r="H11">
        <v>0.4</v>
      </c>
      <c r="I11">
        <v>23</v>
      </c>
      <c r="J11">
        <v>144.89</v>
      </c>
      <c r="K11">
        <v>47.83</v>
      </c>
      <c r="L11">
        <v>3.25</v>
      </c>
      <c r="M11">
        <v>21</v>
      </c>
      <c r="N11">
        <v>23.81</v>
      </c>
      <c r="O11">
        <v>18103.18</v>
      </c>
      <c r="P11">
        <v>98.64</v>
      </c>
      <c r="Q11">
        <v>453.17</v>
      </c>
      <c r="R11">
        <v>51.58</v>
      </c>
      <c r="S11">
        <v>28.65</v>
      </c>
      <c r="T11">
        <v>10680.66</v>
      </c>
      <c r="U11">
        <v>0.5600000000000001</v>
      </c>
      <c r="V11">
        <v>0.87</v>
      </c>
      <c r="W11">
        <v>0.12</v>
      </c>
      <c r="X11">
        <v>0.64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8.2386</v>
      </c>
      <c r="E12">
        <v>12.14</v>
      </c>
      <c r="F12">
        <v>9.300000000000001</v>
      </c>
      <c r="G12">
        <v>26.58</v>
      </c>
      <c r="H12">
        <v>0.43</v>
      </c>
      <c r="I12">
        <v>21</v>
      </c>
      <c r="J12">
        <v>145.23</v>
      </c>
      <c r="K12">
        <v>47.83</v>
      </c>
      <c r="L12">
        <v>3.5</v>
      </c>
      <c r="M12">
        <v>19</v>
      </c>
      <c r="N12">
        <v>23.9</v>
      </c>
      <c r="O12">
        <v>18145.54</v>
      </c>
      <c r="P12">
        <v>97.31999999999999</v>
      </c>
      <c r="Q12">
        <v>453.2</v>
      </c>
      <c r="R12">
        <v>49.66</v>
      </c>
      <c r="S12">
        <v>28.65</v>
      </c>
      <c r="T12">
        <v>9729.450000000001</v>
      </c>
      <c r="U12">
        <v>0.58</v>
      </c>
      <c r="V12">
        <v>0.87</v>
      </c>
      <c r="W12">
        <v>0.11</v>
      </c>
      <c r="X12">
        <v>0.58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8.2721</v>
      </c>
      <c r="E13">
        <v>12.09</v>
      </c>
      <c r="F13">
        <v>9.279999999999999</v>
      </c>
      <c r="G13">
        <v>27.85</v>
      </c>
      <c r="H13">
        <v>0.46</v>
      </c>
      <c r="I13">
        <v>20</v>
      </c>
      <c r="J13">
        <v>145.57</v>
      </c>
      <c r="K13">
        <v>47.83</v>
      </c>
      <c r="L13">
        <v>3.75</v>
      </c>
      <c r="M13">
        <v>18</v>
      </c>
      <c r="N13">
        <v>23.99</v>
      </c>
      <c r="O13">
        <v>18187.93</v>
      </c>
      <c r="P13">
        <v>96.61</v>
      </c>
      <c r="Q13">
        <v>453.19</v>
      </c>
      <c r="R13">
        <v>48.97</v>
      </c>
      <c r="S13">
        <v>28.65</v>
      </c>
      <c r="T13">
        <v>9391.549999999999</v>
      </c>
      <c r="U13">
        <v>0.59</v>
      </c>
      <c r="V13">
        <v>0.88</v>
      </c>
      <c r="W13">
        <v>0.11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8.3156</v>
      </c>
      <c r="E14">
        <v>12.03</v>
      </c>
      <c r="F14">
        <v>9.25</v>
      </c>
      <c r="G14">
        <v>29.21</v>
      </c>
      <c r="H14">
        <v>0.49</v>
      </c>
      <c r="I14">
        <v>19</v>
      </c>
      <c r="J14">
        <v>145.92</v>
      </c>
      <c r="K14">
        <v>47.83</v>
      </c>
      <c r="L14">
        <v>4</v>
      </c>
      <c r="M14">
        <v>17</v>
      </c>
      <c r="N14">
        <v>24.09</v>
      </c>
      <c r="O14">
        <v>18230.35</v>
      </c>
      <c r="P14">
        <v>95.65000000000001</v>
      </c>
      <c r="Q14">
        <v>453.22</v>
      </c>
      <c r="R14">
        <v>47.84</v>
      </c>
      <c r="S14">
        <v>28.65</v>
      </c>
      <c r="T14">
        <v>8828.459999999999</v>
      </c>
      <c r="U14">
        <v>0.6</v>
      </c>
      <c r="V14">
        <v>0.88</v>
      </c>
      <c r="W14">
        <v>0.11</v>
      </c>
      <c r="X14">
        <v>0.53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8.409599999999999</v>
      </c>
      <c r="E15">
        <v>11.89</v>
      </c>
      <c r="F15">
        <v>9.17</v>
      </c>
      <c r="G15">
        <v>32.37</v>
      </c>
      <c r="H15">
        <v>0.51</v>
      </c>
      <c r="I15">
        <v>17</v>
      </c>
      <c r="J15">
        <v>146.26</v>
      </c>
      <c r="K15">
        <v>47.83</v>
      </c>
      <c r="L15">
        <v>4.25</v>
      </c>
      <c r="M15">
        <v>15</v>
      </c>
      <c r="N15">
        <v>24.18</v>
      </c>
      <c r="O15">
        <v>18272.81</v>
      </c>
      <c r="P15">
        <v>94.13</v>
      </c>
      <c r="Q15">
        <v>453.18</v>
      </c>
      <c r="R15">
        <v>45.29</v>
      </c>
      <c r="S15">
        <v>28.65</v>
      </c>
      <c r="T15">
        <v>7564.24</v>
      </c>
      <c r="U15">
        <v>0.63</v>
      </c>
      <c r="V15">
        <v>0.89</v>
      </c>
      <c r="W15">
        <v>0.11</v>
      </c>
      <c r="X15">
        <v>0.45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8.4551</v>
      </c>
      <c r="E16">
        <v>11.83</v>
      </c>
      <c r="F16">
        <v>9.140000000000001</v>
      </c>
      <c r="G16">
        <v>34.26</v>
      </c>
      <c r="H16">
        <v>0.54</v>
      </c>
      <c r="I16">
        <v>16</v>
      </c>
      <c r="J16">
        <v>146.61</v>
      </c>
      <c r="K16">
        <v>47.83</v>
      </c>
      <c r="L16">
        <v>4.5</v>
      </c>
      <c r="M16">
        <v>14</v>
      </c>
      <c r="N16">
        <v>24.28</v>
      </c>
      <c r="O16">
        <v>18315.3</v>
      </c>
      <c r="P16">
        <v>93.13</v>
      </c>
      <c r="Q16">
        <v>453.17</v>
      </c>
      <c r="R16">
        <v>44.23</v>
      </c>
      <c r="S16">
        <v>28.65</v>
      </c>
      <c r="T16">
        <v>7039.75</v>
      </c>
      <c r="U16">
        <v>0.65</v>
      </c>
      <c r="V16">
        <v>0.89</v>
      </c>
      <c r="W16">
        <v>0.1</v>
      </c>
      <c r="X16">
        <v>0.42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8.494199999999999</v>
      </c>
      <c r="E17">
        <v>11.77</v>
      </c>
      <c r="F17">
        <v>9.109999999999999</v>
      </c>
      <c r="G17">
        <v>36.44</v>
      </c>
      <c r="H17">
        <v>0.57</v>
      </c>
      <c r="I17">
        <v>15</v>
      </c>
      <c r="J17">
        <v>146.95</v>
      </c>
      <c r="K17">
        <v>47.83</v>
      </c>
      <c r="L17">
        <v>4.75</v>
      </c>
      <c r="M17">
        <v>13</v>
      </c>
      <c r="N17">
        <v>24.37</v>
      </c>
      <c r="O17">
        <v>18357.82</v>
      </c>
      <c r="P17">
        <v>91.81</v>
      </c>
      <c r="Q17">
        <v>453.18</v>
      </c>
      <c r="R17">
        <v>43.25</v>
      </c>
      <c r="S17">
        <v>28.65</v>
      </c>
      <c r="T17">
        <v>6553.53</v>
      </c>
      <c r="U17">
        <v>0.66</v>
      </c>
      <c r="V17">
        <v>0.89</v>
      </c>
      <c r="W17">
        <v>0.11</v>
      </c>
      <c r="X17">
        <v>0.39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8.575900000000001</v>
      </c>
      <c r="E18">
        <v>11.66</v>
      </c>
      <c r="F18">
        <v>9.029999999999999</v>
      </c>
      <c r="G18">
        <v>38.69</v>
      </c>
      <c r="H18">
        <v>0.6</v>
      </c>
      <c r="I18">
        <v>14</v>
      </c>
      <c r="J18">
        <v>147.3</v>
      </c>
      <c r="K18">
        <v>47.83</v>
      </c>
      <c r="L18">
        <v>5</v>
      </c>
      <c r="M18">
        <v>12</v>
      </c>
      <c r="N18">
        <v>24.47</v>
      </c>
      <c r="O18">
        <v>18400.38</v>
      </c>
      <c r="P18">
        <v>90.19</v>
      </c>
      <c r="Q18">
        <v>453.17</v>
      </c>
      <c r="R18">
        <v>40.26</v>
      </c>
      <c r="S18">
        <v>28.65</v>
      </c>
      <c r="T18">
        <v>5065.48</v>
      </c>
      <c r="U18">
        <v>0.71</v>
      </c>
      <c r="V18">
        <v>0.9</v>
      </c>
      <c r="W18">
        <v>0.11</v>
      </c>
      <c r="X18">
        <v>0.31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8.5082</v>
      </c>
      <c r="E19">
        <v>11.75</v>
      </c>
      <c r="F19">
        <v>9.119999999999999</v>
      </c>
      <c r="G19">
        <v>39.09</v>
      </c>
      <c r="H19">
        <v>0.63</v>
      </c>
      <c r="I19">
        <v>14</v>
      </c>
      <c r="J19">
        <v>147.64</v>
      </c>
      <c r="K19">
        <v>47.83</v>
      </c>
      <c r="L19">
        <v>5.25</v>
      </c>
      <c r="M19">
        <v>12</v>
      </c>
      <c r="N19">
        <v>24.56</v>
      </c>
      <c r="O19">
        <v>18442.97</v>
      </c>
      <c r="P19">
        <v>90.91</v>
      </c>
      <c r="Q19">
        <v>453.2</v>
      </c>
      <c r="R19">
        <v>44.01</v>
      </c>
      <c r="S19">
        <v>28.65</v>
      </c>
      <c r="T19">
        <v>6938.5</v>
      </c>
      <c r="U19">
        <v>0.65</v>
      </c>
      <c r="V19">
        <v>0.89</v>
      </c>
      <c r="W19">
        <v>0.1</v>
      </c>
      <c r="X19">
        <v>0.4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8.555099999999999</v>
      </c>
      <c r="E20">
        <v>11.69</v>
      </c>
      <c r="F20">
        <v>9.09</v>
      </c>
      <c r="G20">
        <v>41.93</v>
      </c>
      <c r="H20">
        <v>0.66</v>
      </c>
      <c r="I20">
        <v>13</v>
      </c>
      <c r="J20">
        <v>147.99</v>
      </c>
      <c r="K20">
        <v>47.83</v>
      </c>
      <c r="L20">
        <v>5.5</v>
      </c>
      <c r="M20">
        <v>11</v>
      </c>
      <c r="N20">
        <v>24.66</v>
      </c>
      <c r="O20">
        <v>18485.59</v>
      </c>
      <c r="P20">
        <v>89.90000000000001</v>
      </c>
      <c r="Q20">
        <v>453.17</v>
      </c>
      <c r="R20">
        <v>42.6</v>
      </c>
      <c r="S20">
        <v>28.65</v>
      </c>
      <c r="T20">
        <v>6237.99</v>
      </c>
      <c r="U20">
        <v>0.67</v>
      </c>
      <c r="V20">
        <v>0.89</v>
      </c>
      <c r="W20">
        <v>0.1</v>
      </c>
      <c r="X20">
        <v>0.36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8.6106</v>
      </c>
      <c r="E21">
        <v>11.61</v>
      </c>
      <c r="F21">
        <v>9.039999999999999</v>
      </c>
      <c r="G21">
        <v>45.19</v>
      </c>
      <c r="H21">
        <v>0.6899999999999999</v>
      </c>
      <c r="I21">
        <v>12</v>
      </c>
      <c r="J21">
        <v>148.33</v>
      </c>
      <c r="K21">
        <v>47.83</v>
      </c>
      <c r="L21">
        <v>5.75</v>
      </c>
      <c r="M21">
        <v>10</v>
      </c>
      <c r="N21">
        <v>24.75</v>
      </c>
      <c r="O21">
        <v>18528.25</v>
      </c>
      <c r="P21">
        <v>88.06999999999999</v>
      </c>
      <c r="Q21">
        <v>453.22</v>
      </c>
      <c r="R21">
        <v>40.95</v>
      </c>
      <c r="S21">
        <v>28.65</v>
      </c>
      <c r="T21">
        <v>5419.11</v>
      </c>
      <c r="U21">
        <v>0.7</v>
      </c>
      <c r="V21">
        <v>0.9</v>
      </c>
      <c r="W21">
        <v>0.1</v>
      </c>
      <c r="X21">
        <v>0.32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8.616199999999999</v>
      </c>
      <c r="E22">
        <v>11.61</v>
      </c>
      <c r="F22">
        <v>9.029999999999999</v>
      </c>
      <c r="G22">
        <v>45.16</v>
      </c>
      <c r="H22">
        <v>0.71</v>
      </c>
      <c r="I22">
        <v>12</v>
      </c>
      <c r="J22">
        <v>148.68</v>
      </c>
      <c r="K22">
        <v>47.83</v>
      </c>
      <c r="L22">
        <v>6</v>
      </c>
      <c r="M22">
        <v>10</v>
      </c>
      <c r="N22">
        <v>24.85</v>
      </c>
      <c r="O22">
        <v>18570.94</v>
      </c>
      <c r="P22">
        <v>87.84</v>
      </c>
      <c r="Q22">
        <v>453.24</v>
      </c>
      <c r="R22">
        <v>40.68</v>
      </c>
      <c r="S22">
        <v>28.65</v>
      </c>
      <c r="T22">
        <v>5284.79</v>
      </c>
      <c r="U22">
        <v>0.7</v>
      </c>
      <c r="V22">
        <v>0.9</v>
      </c>
      <c r="W22">
        <v>0.1</v>
      </c>
      <c r="X22">
        <v>0.31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8.660299999999999</v>
      </c>
      <c r="E23">
        <v>11.55</v>
      </c>
      <c r="F23">
        <v>9</v>
      </c>
      <c r="G23">
        <v>49.1</v>
      </c>
      <c r="H23">
        <v>0.74</v>
      </c>
      <c r="I23">
        <v>11</v>
      </c>
      <c r="J23">
        <v>149.02</v>
      </c>
      <c r="K23">
        <v>47.83</v>
      </c>
      <c r="L23">
        <v>6.25</v>
      </c>
      <c r="M23">
        <v>9</v>
      </c>
      <c r="N23">
        <v>24.95</v>
      </c>
      <c r="O23">
        <v>18613.66</v>
      </c>
      <c r="P23">
        <v>86.26000000000001</v>
      </c>
      <c r="Q23">
        <v>453.17</v>
      </c>
      <c r="R23">
        <v>39.71</v>
      </c>
      <c r="S23">
        <v>28.65</v>
      </c>
      <c r="T23">
        <v>4806.4</v>
      </c>
      <c r="U23">
        <v>0.72</v>
      </c>
      <c r="V23">
        <v>0.9</v>
      </c>
      <c r="W23">
        <v>0.1</v>
      </c>
      <c r="X23">
        <v>0.28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8.6572</v>
      </c>
      <c r="E24">
        <v>11.55</v>
      </c>
      <c r="F24">
        <v>9.01</v>
      </c>
      <c r="G24">
        <v>49.12</v>
      </c>
      <c r="H24">
        <v>0.77</v>
      </c>
      <c r="I24">
        <v>11</v>
      </c>
      <c r="J24">
        <v>149.37</v>
      </c>
      <c r="K24">
        <v>47.83</v>
      </c>
      <c r="L24">
        <v>6.5</v>
      </c>
      <c r="M24">
        <v>9</v>
      </c>
      <c r="N24">
        <v>25.04</v>
      </c>
      <c r="O24">
        <v>18656.42</v>
      </c>
      <c r="P24">
        <v>85.69</v>
      </c>
      <c r="Q24">
        <v>453.19</v>
      </c>
      <c r="R24">
        <v>39.9</v>
      </c>
      <c r="S24">
        <v>28.65</v>
      </c>
      <c r="T24">
        <v>4899.24</v>
      </c>
      <c r="U24">
        <v>0.72</v>
      </c>
      <c r="V24">
        <v>0.9</v>
      </c>
      <c r="W24">
        <v>0.1</v>
      </c>
      <c r="X24">
        <v>0.28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8.7034</v>
      </c>
      <c r="E25">
        <v>11.49</v>
      </c>
      <c r="F25">
        <v>8.970000000000001</v>
      </c>
      <c r="G25">
        <v>53.84</v>
      </c>
      <c r="H25">
        <v>0.8</v>
      </c>
      <c r="I25">
        <v>10</v>
      </c>
      <c r="J25">
        <v>149.72</v>
      </c>
      <c r="K25">
        <v>47.83</v>
      </c>
      <c r="L25">
        <v>6.75</v>
      </c>
      <c r="M25">
        <v>8</v>
      </c>
      <c r="N25">
        <v>25.14</v>
      </c>
      <c r="O25">
        <v>18699.2</v>
      </c>
      <c r="P25">
        <v>84.37</v>
      </c>
      <c r="Q25">
        <v>453.19</v>
      </c>
      <c r="R25">
        <v>38.76</v>
      </c>
      <c r="S25">
        <v>28.65</v>
      </c>
      <c r="T25">
        <v>4332.85</v>
      </c>
      <c r="U25">
        <v>0.74</v>
      </c>
      <c r="V25">
        <v>0.91</v>
      </c>
      <c r="W25">
        <v>0.1</v>
      </c>
      <c r="X25">
        <v>0.25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8.7476</v>
      </c>
      <c r="E26">
        <v>11.43</v>
      </c>
      <c r="F26">
        <v>8.91</v>
      </c>
      <c r="G26">
        <v>53.49</v>
      </c>
      <c r="H26">
        <v>0.83</v>
      </c>
      <c r="I26">
        <v>10</v>
      </c>
      <c r="J26">
        <v>150.07</v>
      </c>
      <c r="K26">
        <v>47.83</v>
      </c>
      <c r="L26">
        <v>7</v>
      </c>
      <c r="M26">
        <v>8</v>
      </c>
      <c r="N26">
        <v>25.24</v>
      </c>
      <c r="O26">
        <v>18742.03</v>
      </c>
      <c r="P26">
        <v>82.97</v>
      </c>
      <c r="Q26">
        <v>453.18</v>
      </c>
      <c r="R26">
        <v>36.84</v>
      </c>
      <c r="S26">
        <v>28.65</v>
      </c>
      <c r="T26">
        <v>3375.47</v>
      </c>
      <c r="U26">
        <v>0.78</v>
      </c>
      <c r="V26">
        <v>0.91</v>
      </c>
      <c r="W26">
        <v>0.09</v>
      </c>
      <c r="X26">
        <v>0.19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8.6806</v>
      </c>
      <c r="E27">
        <v>11.52</v>
      </c>
      <c r="F27">
        <v>9</v>
      </c>
      <c r="G27">
        <v>54.02</v>
      </c>
      <c r="H27">
        <v>0.85</v>
      </c>
      <c r="I27">
        <v>10</v>
      </c>
      <c r="J27">
        <v>150.41</v>
      </c>
      <c r="K27">
        <v>47.83</v>
      </c>
      <c r="L27">
        <v>7.25</v>
      </c>
      <c r="M27">
        <v>8</v>
      </c>
      <c r="N27">
        <v>25.33</v>
      </c>
      <c r="O27">
        <v>18784.88</v>
      </c>
      <c r="P27">
        <v>82.7</v>
      </c>
      <c r="Q27">
        <v>453.18</v>
      </c>
      <c r="R27">
        <v>39.88</v>
      </c>
      <c r="S27">
        <v>28.65</v>
      </c>
      <c r="T27">
        <v>4892.79</v>
      </c>
      <c r="U27">
        <v>0.72</v>
      </c>
      <c r="V27">
        <v>0.9</v>
      </c>
      <c r="W27">
        <v>0.1</v>
      </c>
      <c r="X27">
        <v>0.28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8.7379</v>
      </c>
      <c r="E28">
        <v>11.44</v>
      </c>
      <c r="F28">
        <v>8.960000000000001</v>
      </c>
      <c r="G28">
        <v>59.71</v>
      </c>
      <c r="H28">
        <v>0.88</v>
      </c>
      <c r="I28">
        <v>9</v>
      </c>
      <c r="J28">
        <v>150.76</v>
      </c>
      <c r="K28">
        <v>47.83</v>
      </c>
      <c r="L28">
        <v>7.5</v>
      </c>
      <c r="M28">
        <v>7</v>
      </c>
      <c r="N28">
        <v>25.43</v>
      </c>
      <c r="O28">
        <v>18827.77</v>
      </c>
      <c r="P28">
        <v>81.38</v>
      </c>
      <c r="Q28">
        <v>453.19</v>
      </c>
      <c r="R28">
        <v>38.31</v>
      </c>
      <c r="S28">
        <v>28.65</v>
      </c>
      <c r="T28">
        <v>4115.24</v>
      </c>
      <c r="U28">
        <v>0.75</v>
      </c>
      <c r="V28">
        <v>0.91</v>
      </c>
      <c r="W28">
        <v>0.1</v>
      </c>
      <c r="X28">
        <v>0.24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8.737</v>
      </c>
      <c r="E29">
        <v>11.45</v>
      </c>
      <c r="F29">
        <v>8.960000000000001</v>
      </c>
      <c r="G29">
        <v>59.71</v>
      </c>
      <c r="H29">
        <v>0.91</v>
      </c>
      <c r="I29">
        <v>9</v>
      </c>
      <c r="J29">
        <v>151.11</v>
      </c>
      <c r="K29">
        <v>47.83</v>
      </c>
      <c r="L29">
        <v>7.75</v>
      </c>
      <c r="M29">
        <v>7</v>
      </c>
      <c r="N29">
        <v>25.53</v>
      </c>
      <c r="O29">
        <v>18870.7</v>
      </c>
      <c r="P29">
        <v>81.48</v>
      </c>
      <c r="Q29">
        <v>453.2</v>
      </c>
      <c r="R29">
        <v>38.33</v>
      </c>
      <c r="S29">
        <v>28.65</v>
      </c>
      <c r="T29">
        <v>4125.61</v>
      </c>
      <c r="U29">
        <v>0.75</v>
      </c>
      <c r="V29">
        <v>0.91</v>
      </c>
      <c r="W29">
        <v>0.1</v>
      </c>
      <c r="X29">
        <v>0.24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8.739599999999999</v>
      </c>
      <c r="E30">
        <v>11.44</v>
      </c>
      <c r="F30">
        <v>8.949999999999999</v>
      </c>
      <c r="G30">
        <v>59.69</v>
      </c>
      <c r="H30">
        <v>0.9399999999999999</v>
      </c>
      <c r="I30">
        <v>9</v>
      </c>
      <c r="J30">
        <v>151.46</v>
      </c>
      <c r="K30">
        <v>47.83</v>
      </c>
      <c r="L30">
        <v>8</v>
      </c>
      <c r="M30">
        <v>7</v>
      </c>
      <c r="N30">
        <v>25.63</v>
      </c>
      <c r="O30">
        <v>18913.66</v>
      </c>
      <c r="P30">
        <v>80.22</v>
      </c>
      <c r="Q30">
        <v>453.17</v>
      </c>
      <c r="R30">
        <v>38.19</v>
      </c>
      <c r="S30">
        <v>28.65</v>
      </c>
      <c r="T30">
        <v>4056.79</v>
      </c>
      <c r="U30">
        <v>0.75</v>
      </c>
      <c r="V30">
        <v>0.91</v>
      </c>
      <c r="W30">
        <v>0.1</v>
      </c>
      <c r="X30">
        <v>0.23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8.7841</v>
      </c>
      <c r="E31">
        <v>11.38</v>
      </c>
      <c r="F31">
        <v>8.92</v>
      </c>
      <c r="G31">
        <v>66.94</v>
      </c>
      <c r="H31">
        <v>0.96</v>
      </c>
      <c r="I31">
        <v>8</v>
      </c>
      <c r="J31">
        <v>151.81</v>
      </c>
      <c r="K31">
        <v>47.83</v>
      </c>
      <c r="L31">
        <v>8.25</v>
      </c>
      <c r="M31">
        <v>5</v>
      </c>
      <c r="N31">
        <v>25.73</v>
      </c>
      <c r="O31">
        <v>18956.65</v>
      </c>
      <c r="P31">
        <v>78.8</v>
      </c>
      <c r="Q31">
        <v>453.17</v>
      </c>
      <c r="R31">
        <v>37.23</v>
      </c>
      <c r="S31">
        <v>28.65</v>
      </c>
      <c r="T31">
        <v>3581.95</v>
      </c>
      <c r="U31">
        <v>0.77</v>
      </c>
      <c r="V31">
        <v>0.91</v>
      </c>
      <c r="W31">
        <v>0.1</v>
      </c>
      <c r="X31">
        <v>0.2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8.7925</v>
      </c>
      <c r="E32">
        <v>11.37</v>
      </c>
      <c r="F32">
        <v>8.91</v>
      </c>
      <c r="G32">
        <v>66.84999999999999</v>
      </c>
      <c r="H32">
        <v>0.99</v>
      </c>
      <c r="I32">
        <v>8</v>
      </c>
      <c r="J32">
        <v>152.15</v>
      </c>
      <c r="K32">
        <v>47.83</v>
      </c>
      <c r="L32">
        <v>8.5</v>
      </c>
      <c r="M32">
        <v>2</v>
      </c>
      <c r="N32">
        <v>25.83</v>
      </c>
      <c r="O32">
        <v>18999.67</v>
      </c>
      <c r="P32">
        <v>78.05</v>
      </c>
      <c r="Q32">
        <v>453.23</v>
      </c>
      <c r="R32">
        <v>36.72</v>
      </c>
      <c r="S32">
        <v>28.65</v>
      </c>
      <c r="T32">
        <v>3324.24</v>
      </c>
      <c r="U32">
        <v>0.78</v>
      </c>
      <c r="V32">
        <v>0.91</v>
      </c>
      <c r="W32">
        <v>0.1</v>
      </c>
      <c r="X32">
        <v>0.19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8.7897</v>
      </c>
      <c r="E33">
        <v>11.38</v>
      </c>
      <c r="F33">
        <v>8.92</v>
      </c>
      <c r="G33">
        <v>66.88</v>
      </c>
      <c r="H33">
        <v>1.02</v>
      </c>
      <c r="I33">
        <v>8</v>
      </c>
      <c r="J33">
        <v>152.5</v>
      </c>
      <c r="K33">
        <v>47.83</v>
      </c>
      <c r="L33">
        <v>8.75</v>
      </c>
      <c r="M33">
        <v>0</v>
      </c>
      <c r="N33">
        <v>25.93</v>
      </c>
      <c r="O33">
        <v>19042.73</v>
      </c>
      <c r="P33">
        <v>78.03</v>
      </c>
      <c r="Q33">
        <v>453.23</v>
      </c>
      <c r="R33">
        <v>36.78</v>
      </c>
      <c r="S33">
        <v>28.65</v>
      </c>
      <c r="T33">
        <v>3357.28</v>
      </c>
      <c r="U33">
        <v>0.78</v>
      </c>
      <c r="V33">
        <v>0.91</v>
      </c>
      <c r="W33">
        <v>0.1</v>
      </c>
      <c r="X33">
        <v>0.2</v>
      </c>
      <c r="Y33">
        <v>1</v>
      </c>
      <c r="Z3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5.3694</v>
      </c>
      <c r="E2">
        <v>18.62</v>
      </c>
      <c r="F2">
        <v>12.11</v>
      </c>
      <c r="G2">
        <v>6.32</v>
      </c>
      <c r="H2">
        <v>0.1</v>
      </c>
      <c r="I2">
        <v>115</v>
      </c>
      <c r="J2">
        <v>176.73</v>
      </c>
      <c r="K2">
        <v>52.44</v>
      </c>
      <c r="L2">
        <v>1</v>
      </c>
      <c r="M2">
        <v>113</v>
      </c>
      <c r="N2">
        <v>33.29</v>
      </c>
      <c r="O2">
        <v>22031.19</v>
      </c>
      <c r="P2">
        <v>157.09</v>
      </c>
      <c r="Q2">
        <v>453.28</v>
      </c>
      <c r="R2">
        <v>141.49</v>
      </c>
      <c r="S2">
        <v>28.65</v>
      </c>
      <c r="T2">
        <v>55175.01</v>
      </c>
      <c r="U2">
        <v>0.2</v>
      </c>
      <c r="V2">
        <v>0.67</v>
      </c>
      <c r="W2">
        <v>0.27</v>
      </c>
      <c r="X2">
        <v>3.39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6.0444</v>
      </c>
      <c r="E3">
        <v>16.54</v>
      </c>
      <c r="F3">
        <v>11.14</v>
      </c>
      <c r="G3">
        <v>7.95</v>
      </c>
      <c r="H3">
        <v>0.13</v>
      </c>
      <c r="I3">
        <v>84</v>
      </c>
      <c r="J3">
        <v>177.1</v>
      </c>
      <c r="K3">
        <v>52.44</v>
      </c>
      <c r="L3">
        <v>1.25</v>
      </c>
      <c r="M3">
        <v>82</v>
      </c>
      <c r="N3">
        <v>33.41</v>
      </c>
      <c r="O3">
        <v>22076.81</v>
      </c>
      <c r="P3">
        <v>143.76</v>
      </c>
      <c r="Q3">
        <v>453.28</v>
      </c>
      <c r="R3">
        <v>109.49</v>
      </c>
      <c r="S3">
        <v>28.65</v>
      </c>
      <c r="T3">
        <v>39328.62</v>
      </c>
      <c r="U3">
        <v>0.26</v>
      </c>
      <c r="V3">
        <v>0.73</v>
      </c>
      <c r="W3">
        <v>0.21</v>
      </c>
      <c r="X3">
        <v>2.42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6.4746</v>
      </c>
      <c r="E4">
        <v>15.44</v>
      </c>
      <c r="F4">
        <v>10.64</v>
      </c>
      <c r="G4">
        <v>9.529999999999999</v>
      </c>
      <c r="H4">
        <v>0.15</v>
      </c>
      <c r="I4">
        <v>67</v>
      </c>
      <c r="J4">
        <v>177.47</v>
      </c>
      <c r="K4">
        <v>52.44</v>
      </c>
      <c r="L4">
        <v>1.5</v>
      </c>
      <c r="M4">
        <v>65</v>
      </c>
      <c r="N4">
        <v>33.53</v>
      </c>
      <c r="O4">
        <v>22122.46</v>
      </c>
      <c r="P4">
        <v>136.81</v>
      </c>
      <c r="Q4">
        <v>453.2</v>
      </c>
      <c r="R4">
        <v>93.44</v>
      </c>
      <c r="S4">
        <v>28.65</v>
      </c>
      <c r="T4">
        <v>31390.15</v>
      </c>
      <c r="U4">
        <v>0.31</v>
      </c>
      <c r="V4">
        <v>0.76</v>
      </c>
      <c r="W4">
        <v>0.19</v>
      </c>
      <c r="X4">
        <v>1.92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6.7923</v>
      </c>
      <c r="E5">
        <v>14.72</v>
      </c>
      <c r="F5">
        <v>10.31</v>
      </c>
      <c r="G5">
        <v>11.05</v>
      </c>
      <c r="H5">
        <v>0.17</v>
      </c>
      <c r="I5">
        <v>56</v>
      </c>
      <c r="J5">
        <v>177.84</v>
      </c>
      <c r="K5">
        <v>52.44</v>
      </c>
      <c r="L5">
        <v>1.75</v>
      </c>
      <c r="M5">
        <v>54</v>
      </c>
      <c r="N5">
        <v>33.65</v>
      </c>
      <c r="O5">
        <v>22168.15</v>
      </c>
      <c r="P5">
        <v>132.09</v>
      </c>
      <c r="Q5">
        <v>453.26</v>
      </c>
      <c r="R5">
        <v>82.36</v>
      </c>
      <c r="S5">
        <v>28.65</v>
      </c>
      <c r="T5">
        <v>25904.75</v>
      </c>
      <c r="U5">
        <v>0.35</v>
      </c>
      <c r="V5">
        <v>0.79</v>
      </c>
      <c r="W5">
        <v>0.17</v>
      </c>
      <c r="X5">
        <v>1.59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7.0343</v>
      </c>
      <c r="E6">
        <v>14.22</v>
      </c>
      <c r="F6">
        <v>10.09</v>
      </c>
      <c r="G6">
        <v>12.61</v>
      </c>
      <c r="H6">
        <v>0.2</v>
      </c>
      <c r="I6">
        <v>48</v>
      </c>
      <c r="J6">
        <v>178.21</v>
      </c>
      <c r="K6">
        <v>52.44</v>
      </c>
      <c r="L6">
        <v>2</v>
      </c>
      <c r="M6">
        <v>46</v>
      </c>
      <c r="N6">
        <v>33.77</v>
      </c>
      <c r="O6">
        <v>22213.89</v>
      </c>
      <c r="P6">
        <v>128.64</v>
      </c>
      <c r="Q6">
        <v>453.26</v>
      </c>
      <c r="R6">
        <v>75.09</v>
      </c>
      <c r="S6">
        <v>28.65</v>
      </c>
      <c r="T6">
        <v>22312.17</v>
      </c>
      <c r="U6">
        <v>0.38</v>
      </c>
      <c r="V6">
        <v>0.8100000000000001</v>
      </c>
      <c r="W6">
        <v>0.16</v>
      </c>
      <c r="X6">
        <v>1.37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7.2783</v>
      </c>
      <c r="E7">
        <v>13.74</v>
      </c>
      <c r="F7">
        <v>9.859999999999999</v>
      </c>
      <c r="G7">
        <v>14.43</v>
      </c>
      <c r="H7">
        <v>0.22</v>
      </c>
      <c r="I7">
        <v>41</v>
      </c>
      <c r="J7">
        <v>178.59</v>
      </c>
      <c r="K7">
        <v>52.44</v>
      </c>
      <c r="L7">
        <v>2.25</v>
      </c>
      <c r="M7">
        <v>39</v>
      </c>
      <c r="N7">
        <v>33.89</v>
      </c>
      <c r="O7">
        <v>22259.66</v>
      </c>
      <c r="P7">
        <v>125.14</v>
      </c>
      <c r="Q7">
        <v>453.22</v>
      </c>
      <c r="R7">
        <v>67.72</v>
      </c>
      <c r="S7">
        <v>28.65</v>
      </c>
      <c r="T7">
        <v>18658.37</v>
      </c>
      <c r="U7">
        <v>0.42</v>
      </c>
      <c r="V7">
        <v>0.82</v>
      </c>
      <c r="W7">
        <v>0.15</v>
      </c>
      <c r="X7">
        <v>1.14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7.419</v>
      </c>
      <c r="E8">
        <v>13.48</v>
      </c>
      <c r="F8">
        <v>9.74</v>
      </c>
      <c r="G8">
        <v>15.8</v>
      </c>
      <c r="H8">
        <v>0.25</v>
      </c>
      <c r="I8">
        <v>37</v>
      </c>
      <c r="J8">
        <v>178.96</v>
      </c>
      <c r="K8">
        <v>52.44</v>
      </c>
      <c r="L8">
        <v>2.5</v>
      </c>
      <c r="M8">
        <v>35</v>
      </c>
      <c r="N8">
        <v>34.02</v>
      </c>
      <c r="O8">
        <v>22305.48</v>
      </c>
      <c r="P8">
        <v>123.2</v>
      </c>
      <c r="Q8">
        <v>453.2</v>
      </c>
      <c r="R8">
        <v>63.96</v>
      </c>
      <c r="S8">
        <v>28.65</v>
      </c>
      <c r="T8">
        <v>16801.55</v>
      </c>
      <c r="U8">
        <v>0.45</v>
      </c>
      <c r="V8">
        <v>0.83</v>
      </c>
      <c r="W8">
        <v>0.14</v>
      </c>
      <c r="X8">
        <v>1.02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7.5664</v>
      </c>
      <c r="E9">
        <v>13.22</v>
      </c>
      <c r="F9">
        <v>9.619999999999999</v>
      </c>
      <c r="G9">
        <v>17.5</v>
      </c>
      <c r="H9">
        <v>0.27</v>
      </c>
      <c r="I9">
        <v>33</v>
      </c>
      <c r="J9">
        <v>179.33</v>
      </c>
      <c r="K9">
        <v>52.44</v>
      </c>
      <c r="L9">
        <v>2.75</v>
      </c>
      <c r="M9">
        <v>31</v>
      </c>
      <c r="N9">
        <v>34.14</v>
      </c>
      <c r="O9">
        <v>22351.34</v>
      </c>
      <c r="P9">
        <v>121.18</v>
      </c>
      <c r="Q9">
        <v>453.23</v>
      </c>
      <c r="R9">
        <v>59.9</v>
      </c>
      <c r="S9">
        <v>28.65</v>
      </c>
      <c r="T9">
        <v>14790.57</v>
      </c>
      <c r="U9">
        <v>0.48</v>
      </c>
      <c r="V9">
        <v>0.84</v>
      </c>
      <c r="W9">
        <v>0.14</v>
      </c>
      <c r="X9">
        <v>0.9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7.6898</v>
      </c>
      <c r="E10">
        <v>13</v>
      </c>
      <c r="F10">
        <v>9.52</v>
      </c>
      <c r="G10">
        <v>19.03</v>
      </c>
      <c r="H10">
        <v>0.3</v>
      </c>
      <c r="I10">
        <v>30</v>
      </c>
      <c r="J10">
        <v>179.7</v>
      </c>
      <c r="K10">
        <v>52.44</v>
      </c>
      <c r="L10">
        <v>3</v>
      </c>
      <c r="M10">
        <v>28</v>
      </c>
      <c r="N10">
        <v>34.26</v>
      </c>
      <c r="O10">
        <v>22397.24</v>
      </c>
      <c r="P10">
        <v>119.39</v>
      </c>
      <c r="Q10">
        <v>453.21</v>
      </c>
      <c r="R10">
        <v>56.28</v>
      </c>
      <c r="S10">
        <v>28.65</v>
      </c>
      <c r="T10">
        <v>12994.59</v>
      </c>
      <c r="U10">
        <v>0.51</v>
      </c>
      <c r="V10">
        <v>0.85</v>
      </c>
      <c r="W10">
        <v>0.13</v>
      </c>
      <c r="X10">
        <v>0.8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7.8728</v>
      </c>
      <c r="E11">
        <v>12.7</v>
      </c>
      <c r="F11">
        <v>9.32</v>
      </c>
      <c r="G11">
        <v>20.71</v>
      </c>
      <c r="H11">
        <v>0.32</v>
      </c>
      <c r="I11">
        <v>27</v>
      </c>
      <c r="J11">
        <v>180.07</v>
      </c>
      <c r="K11">
        <v>52.44</v>
      </c>
      <c r="L11">
        <v>3.25</v>
      </c>
      <c r="M11">
        <v>25</v>
      </c>
      <c r="N11">
        <v>34.38</v>
      </c>
      <c r="O11">
        <v>22443.18</v>
      </c>
      <c r="P11">
        <v>116.19</v>
      </c>
      <c r="Q11">
        <v>453.23</v>
      </c>
      <c r="R11">
        <v>49.89</v>
      </c>
      <c r="S11">
        <v>28.65</v>
      </c>
      <c r="T11">
        <v>9815.77</v>
      </c>
      <c r="U11">
        <v>0.57</v>
      </c>
      <c r="V11">
        <v>0.87</v>
      </c>
      <c r="W11">
        <v>0.12</v>
      </c>
      <c r="X11">
        <v>0.6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7.7043</v>
      </c>
      <c r="E12">
        <v>12.98</v>
      </c>
      <c r="F12">
        <v>9.630000000000001</v>
      </c>
      <c r="G12">
        <v>22.23</v>
      </c>
      <c r="H12">
        <v>0.34</v>
      </c>
      <c r="I12">
        <v>26</v>
      </c>
      <c r="J12">
        <v>180.45</v>
      </c>
      <c r="K12">
        <v>52.44</v>
      </c>
      <c r="L12">
        <v>3.5</v>
      </c>
      <c r="M12">
        <v>24</v>
      </c>
      <c r="N12">
        <v>34.51</v>
      </c>
      <c r="O12">
        <v>22489.16</v>
      </c>
      <c r="P12">
        <v>119.98</v>
      </c>
      <c r="Q12">
        <v>453.19</v>
      </c>
      <c r="R12">
        <v>61.23</v>
      </c>
      <c r="S12">
        <v>28.65</v>
      </c>
      <c r="T12">
        <v>15491.49</v>
      </c>
      <c r="U12">
        <v>0.47</v>
      </c>
      <c r="V12">
        <v>0.84</v>
      </c>
      <c r="W12">
        <v>0.12</v>
      </c>
      <c r="X12">
        <v>0.91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7.8745</v>
      </c>
      <c r="E13">
        <v>12.7</v>
      </c>
      <c r="F13">
        <v>9.43</v>
      </c>
      <c r="G13">
        <v>23.56</v>
      </c>
      <c r="H13">
        <v>0.37</v>
      </c>
      <c r="I13">
        <v>24</v>
      </c>
      <c r="J13">
        <v>180.82</v>
      </c>
      <c r="K13">
        <v>52.44</v>
      </c>
      <c r="L13">
        <v>3.75</v>
      </c>
      <c r="M13">
        <v>22</v>
      </c>
      <c r="N13">
        <v>34.63</v>
      </c>
      <c r="O13">
        <v>22535.19</v>
      </c>
      <c r="P13">
        <v>116.73</v>
      </c>
      <c r="Q13">
        <v>453.19</v>
      </c>
      <c r="R13">
        <v>53.68</v>
      </c>
      <c r="S13">
        <v>28.65</v>
      </c>
      <c r="T13">
        <v>11723.72</v>
      </c>
      <c r="U13">
        <v>0.53</v>
      </c>
      <c r="V13">
        <v>0.86</v>
      </c>
      <c r="W13">
        <v>0.12</v>
      </c>
      <c r="X13">
        <v>0.7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7.9796</v>
      </c>
      <c r="E14">
        <v>12.53</v>
      </c>
      <c r="F14">
        <v>9.33</v>
      </c>
      <c r="G14">
        <v>25.44</v>
      </c>
      <c r="H14">
        <v>0.39</v>
      </c>
      <c r="I14">
        <v>22</v>
      </c>
      <c r="J14">
        <v>181.19</v>
      </c>
      <c r="K14">
        <v>52.44</v>
      </c>
      <c r="L14">
        <v>4</v>
      </c>
      <c r="M14">
        <v>20</v>
      </c>
      <c r="N14">
        <v>34.75</v>
      </c>
      <c r="O14">
        <v>22581.25</v>
      </c>
      <c r="P14">
        <v>114.78</v>
      </c>
      <c r="Q14">
        <v>453.17</v>
      </c>
      <c r="R14">
        <v>50.63</v>
      </c>
      <c r="S14">
        <v>28.65</v>
      </c>
      <c r="T14">
        <v>10209.63</v>
      </c>
      <c r="U14">
        <v>0.57</v>
      </c>
      <c r="V14">
        <v>0.87</v>
      </c>
      <c r="W14">
        <v>0.11</v>
      </c>
      <c r="X14">
        <v>0.61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8.021599999999999</v>
      </c>
      <c r="E15">
        <v>12.47</v>
      </c>
      <c r="F15">
        <v>9.300000000000001</v>
      </c>
      <c r="G15">
        <v>26.57</v>
      </c>
      <c r="H15">
        <v>0.42</v>
      </c>
      <c r="I15">
        <v>21</v>
      </c>
      <c r="J15">
        <v>181.57</v>
      </c>
      <c r="K15">
        <v>52.44</v>
      </c>
      <c r="L15">
        <v>4.25</v>
      </c>
      <c r="M15">
        <v>19</v>
      </c>
      <c r="N15">
        <v>34.88</v>
      </c>
      <c r="O15">
        <v>22627.36</v>
      </c>
      <c r="P15">
        <v>114.07</v>
      </c>
      <c r="Q15">
        <v>453.19</v>
      </c>
      <c r="R15">
        <v>49.55</v>
      </c>
      <c r="S15">
        <v>28.65</v>
      </c>
      <c r="T15">
        <v>9673.65</v>
      </c>
      <c r="U15">
        <v>0.58</v>
      </c>
      <c r="V15">
        <v>0.87</v>
      </c>
      <c r="W15">
        <v>0.11</v>
      </c>
      <c r="X15">
        <v>0.58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8.1076</v>
      </c>
      <c r="E16">
        <v>12.33</v>
      </c>
      <c r="F16">
        <v>9.24</v>
      </c>
      <c r="G16">
        <v>29.17</v>
      </c>
      <c r="H16">
        <v>0.44</v>
      </c>
      <c r="I16">
        <v>19</v>
      </c>
      <c r="J16">
        <v>181.94</v>
      </c>
      <c r="K16">
        <v>52.44</v>
      </c>
      <c r="L16">
        <v>4.5</v>
      </c>
      <c r="M16">
        <v>17</v>
      </c>
      <c r="N16">
        <v>35</v>
      </c>
      <c r="O16">
        <v>22673.63</v>
      </c>
      <c r="P16">
        <v>112.76</v>
      </c>
      <c r="Q16">
        <v>453.2</v>
      </c>
      <c r="R16">
        <v>47.57</v>
      </c>
      <c r="S16">
        <v>28.65</v>
      </c>
      <c r="T16">
        <v>8693.82</v>
      </c>
      <c r="U16">
        <v>0.6</v>
      </c>
      <c r="V16">
        <v>0.88</v>
      </c>
      <c r="W16">
        <v>0.11</v>
      </c>
      <c r="X16">
        <v>0.52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8.1442</v>
      </c>
      <c r="E17">
        <v>12.28</v>
      </c>
      <c r="F17">
        <v>9.220000000000001</v>
      </c>
      <c r="G17">
        <v>30.73</v>
      </c>
      <c r="H17">
        <v>0.46</v>
      </c>
      <c r="I17">
        <v>18</v>
      </c>
      <c r="J17">
        <v>182.32</v>
      </c>
      <c r="K17">
        <v>52.44</v>
      </c>
      <c r="L17">
        <v>4.75</v>
      </c>
      <c r="M17">
        <v>16</v>
      </c>
      <c r="N17">
        <v>35.12</v>
      </c>
      <c r="O17">
        <v>22719.83</v>
      </c>
      <c r="P17">
        <v>112.19</v>
      </c>
      <c r="Q17">
        <v>453.17</v>
      </c>
      <c r="R17">
        <v>46.88</v>
      </c>
      <c r="S17">
        <v>28.65</v>
      </c>
      <c r="T17">
        <v>8354.299999999999</v>
      </c>
      <c r="U17">
        <v>0.61</v>
      </c>
      <c r="V17">
        <v>0.88</v>
      </c>
      <c r="W17">
        <v>0.11</v>
      </c>
      <c r="X17">
        <v>0.5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8.1958</v>
      </c>
      <c r="E18">
        <v>12.2</v>
      </c>
      <c r="F18">
        <v>9.18</v>
      </c>
      <c r="G18">
        <v>32.39</v>
      </c>
      <c r="H18">
        <v>0.49</v>
      </c>
      <c r="I18">
        <v>17</v>
      </c>
      <c r="J18">
        <v>182.69</v>
      </c>
      <c r="K18">
        <v>52.44</v>
      </c>
      <c r="L18">
        <v>5</v>
      </c>
      <c r="M18">
        <v>15</v>
      </c>
      <c r="N18">
        <v>35.25</v>
      </c>
      <c r="O18">
        <v>22766.06</v>
      </c>
      <c r="P18">
        <v>111.12</v>
      </c>
      <c r="Q18">
        <v>453.17</v>
      </c>
      <c r="R18">
        <v>45.48</v>
      </c>
      <c r="S18">
        <v>28.65</v>
      </c>
      <c r="T18">
        <v>7660.11</v>
      </c>
      <c r="U18">
        <v>0.63</v>
      </c>
      <c r="V18">
        <v>0.89</v>
      </c>
      <c r="W18">
        <v>0.11</v>
      </c>
      <c r="X18">
        <v>0.46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8.196</v>
      </c>
      <c r="E19">
        <v>12.2</v>
      </c>
      <c r="F19">
        <v>9.18</v>
      </c>
      <c r="G19">
        <v>32.39</v>
      </c>
      <c r="H19">
        <v>0.51</v>
      </c>
      <c r="I19">
        <v>17</v>
      </c>
      <c r="J19">
        <v>183.07</v>
      </c>
      <c r="K19">
        <v>52.44</v>
      </c>
      <c r="L19">
        <v>5.25</v>
      </c>
      <c r="M19">
        <v>15</v>
      </c>
      <c r="N19">
        <v>35.37</v>
      </c>
      <c r="O19">
        <v>22812.34</v>
      </c>
      <c r="P19">
        <v>110.78</v>
      </c>
      <c r="Q19">
        <v>453.17</v>
      </c>
      <c r="R19">
        <v>45.53</v>
      </c>
      <c r="S19">
        <v>28.65</v>
      </c>
      <c r="T19">
        <v>7683.21</v>
      </c>
      <c r="U19">
        <v>0.63</v>
      </c>
      <c r="V19">
        <v>0.89</v>
      </c>
      <c r="W19">
        <v>0.11</v>
      </c>
      <c r="X19">
        <v>0.46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8.238899999999999</v>
      </c>
      <c r="E20">
        <v>12.14</v>
      </c>
      <c r="F20">
        <v>9.15</v>
      </c>
      <c r="G20">
        <v>34.31</v>
      </c>
      <c r="H20">
        <v>0.53</v>
      </c>
      <c r="I20">
        <v>16</v>
      </c>
      <c r="J20">
        <v>183.44</v>
      </c>
      <c r="K20">
        <v>52.44</v>
      </c>
      <c r="L20">
        <v>5.5</v>
      </c>
      <c r="M20">
        <v>14</v>
      </c>
      <c r="N20">
        <v>35.5</v>
      </c>
      <c r="O20">
        <v>22858.66</v>
      </c>
      <c r="P20">
        <v>109.7</v>
      </c>
      <c r="Q20">
        <v>453.18</v>
      </c>
      <c r="R20">
        <v>44.45</v>
      </c>
      <c r="S20">
        <v>28.65</v>
      </c>
      <c r="T20">
        <v>7148.42</v>
      </c>
      <c r="U20">
        <v>0.64</v>
      </c>
      <c r="V20">
        <v>0.89</v>
      </c>
      <c r="W20">
        <v>0.11</v>
      </c>
      <c r="X20">
        <v>0.43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8.289400000000001</v>
      </c>
      <c r="E21">
        <v>12.06</v>
      </c>
      <c r="F21">
        <v>9.109999999999999</v>
      </c>
      <c r="G21">
        <v>36.44</v>
      </c>
      <c r="H21">
        <v>0.55</v>
      </c>
      <c r="I21">
        <v>15</v>
      </c>
      <c r="J21">
        <v>183.82</v>
      </c>
      <c r="K21">
        <v>52.44</v>
      </c>
      <c r="L21">
        <v>5.75</v>
      </c>
      <c r="M21">
        <v>13</v>
      </c>
      <c r="N21">
        <v>35.63</v>
      </c>
      <c r="O21">
        <v>22905.03</v>
      </c>
      <c r="P21">
        <v>108.7</v>
      </c>
      <c r="Q21">
        <v>453.18</v>
      </c>
      <c r="R21">
        <v>43.29</v>
      </c>
      <c r="S21">
        <v>28.65</v>
      </c>
      <c r="T21">
        <v>6573.31</v>
      </c>
      <c r="U21">
        <v>0.66</v>
      </c>
      <c r="V21">
        <v>0.89</v>
      </c>
      <c r="W21">
        <v>0.1</v>
      </c>
      <c r="X21">
        <v>0.39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8.3965</v>
      </c>
      <c r="E22">
        <v>11.91</v>
      </c>
      <c r="F22">
        <v>8.99</v>
      </c>
      <c r="G22">
        <v>38.53</v>
      </c>
      <c r="H22">
        <v>0.58</v>
      </c>
      <c r="I22">
        <v>14</v>
      </c>
      <c r="J22">
        <v>184.19</v>
      </c>
      <c r="K22">
        <v>52.44</v>
      </c>
      <c r="L22">
        <v>6</v>
      </c>
      <c r="M22">
        <v>12</v>
      </c>
      <c r="N22">
        <v>35.75</v>
      </c>
      <c r="O22">
        <v>22951.43</v>
      </c>
      <c r="P22">
        <v>106.66</v>
      </c>
      <c r="Q22">
        <v>453.17</v>
      </c>
      <c r="R22">
        <v>39.23</v>
      </c>
      <c r="S22">
        <v>28.65</v>
      </c>
      <c r="T22">
        <v>4547.82</v>
      </c>
      <c r="U22">
        <v>0.73</v>
      </c>
      <c r="V22">
        <v>0.9</v>
      </c>
      <c r="W22">
        <v>0.1</v>
      </c>
      <c r="X22">
        <v>0.27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8.305300000000001</v>
      </c>
      <c r="E23">
        <v>12.04</v>
      </c>
      <c r="F23">
        <v>9.119999999999999</v>
      </c>
      <c r="G23">
        <v>39.1</v>
      </c>
      <c r="H23">
        <v>0.6</v>
      </c>
      <c r="I23">
        <v>14</v>
      </c>
      <c r="J23">
        <v>184.57</v>
      </c>
      <c r="K23">
        <v>52.44</v>
      </c>
      <c r="L23">
        <v>6.25</v>
      </c>
      <c r="M23">
        <v>12</v>
      </c>
      <c r="N23">
        <v>35.88</v>
      </c>
      <c r="O23">
        <v>22997.88</v>
      </c>
      <c r="P23">
        <v>108.09</v>
      </c>
      <c r="Q23">
        <v>453.19</v>
      </c>
      <c r="R23">
        <v>44.02</v>
      </c>
      <c r="S23">
        <v>28.65</v>
      </c>
      <c r="T23">
        <v>6942.86</v>
      </c>
      <c r="U23">
        <v>0.65</v>
      </c>
      <c r="V23">
        <v>0.89</v>
      </c>
      <c r="W23">
        <v>0.1</v>
      </c>
      <c r="X23">
        <v>0.4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8.367000000000001</v>
      </c>
      <c r="E24">
        <v>11.95</v>
      </c>
      <c r="F24">
        <v>9.07</v>
      </c>
      <c r="G24">
        <v>41.86</v>
      </c>
      <c r="H24">
        <v>0.62</v>
      </c>
      <c r="I24">
        <v>13</v>
      </c>
      <c r="J24">
        <v>184.95</v>
      </c>
      <c r="K24">
        <v>52.44</v>
      </c>
      <c r="L24">
        <v>6.5</v>
      </c>
      <c r="M24">
        <v>11</v>
      </c>
      <c r="N24">
        <v>36.01</v>
      </c>
      <c r="O24">
        <v>23044.38</v>
      </c>
      <c r="P24">
        <v>107.03</v>
      </c>
      <c r="Q24">
        <v>453.17</v>
      </c>
      <c r="R24">
        <v>42.11</v>
      </c>
      <c r="S24">
        <v>28.65</v>
      </c>
      <c r="T24">
        <v>5997.12</v>
      </c>
      <c r="U24">
        <v>0.68</v>
      </c>
      <c r="V24">
        <v>0.9</v>
      </c>
      <c r="W24">
        <v>0.1</v>
      </c>
      <c r="X24">
        <v>0.35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8.355</v>
      </c>
      <c r="E25">
        <v>11.97</v>
      </c>
      <c r="F25">
        <v>9.09</v>
      </c>
      <c r="G25">
        <v>41.94</v>
      </c>
      <c r="H25">
        <v>0.65</v>
      </c>
      <c r="I25">
        <v>13</v>
      </c>
      <c r="J25">
        <v>185.33</v>
      </c>
      <c r="K25">
        <v>52.44</v>
      </c>
      <c r="L25">
        <v>6.75</v>
      </c>
      <c r="M25">
        <v>11</v>
      </c>
      <c r="N25">
        <v>36.13</v>
      </c>
      <c r="O25">
        <v>23090.91</v>
      </c>
      <c r="P25">
        <v>106.42</v>
      </c>
      <c r="Q25">
        <v>453.2</v>
      </c>
      <c r="R25">
        <v>42.58</v>
      </c>
      <c r="S25">
        <v>28.65</v>
      </c>
      <c r="T25">
        <v>6228.18</v>
      </c>
      <c r="U25">
        <v>0.67</v>
      </c>
      <c r="V25">
        <v>0.89</v>
      </c>
      <c r="W25">
        <v>0.1</v>
      </c>
      <c r="X25">
        <v>0.37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8.420299999999999</v>
      </c>
      <c r="E26">
        <v>11.88</v>
      </c>
      <c r="F26">
        <v>9.029999999999999</v>
      </c>
      <c r="G26">
        <v>45.14</v>
      </c>
      <c r="H26">
        <v>0.67</v>
      </c>
      <c r="I26">
        <v>12</v>
      </c>
      <c r="J26">
        <v>185.7</v>
      </c>
      <c r="K26">
        <v>52.44</v>
      </c>
      <c r="L26">
        <v>7</v>
      </c>
      <c r="M26">
        <v>10</v>
      </c>
      <c r="N26">
        <v>36.26</v>
      </c>
      <c r="O26">
        <v>23137.49</v>
      </c>
      <c r="P26">
        <v>105.34</v>
      </c>
      <c r="Q26">
        <v>453.2</v>
      </c>
      <c r="R26">
        <v>40.77</v>
      </c>
      <c r="S26">
        <v>28.65</v>
      </c>
      <c r="T26">
        <v>5328.36</v>
      </c>
      <c r="U26">
        <v>0.7</v>
      </c>
      <c r="V26">
        <v>0.9</v>
      </c>
      <c r="W26">
        <v>0.1</v>
      </c>
      <c r="X26">
        <v>0.31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8.414</v>
      </c>
      <c r="E27">
        <v>11.88</v>
      </c>
      <c r="F27">
        <v>9.039999999999999</v>
      </c>
      <c r="G27">
        <v>45.19</v>
      </c>
      <c r="H27">
        <v>0.6899999999999999</v>
      </c>
      <c r="I27">
        <v>12</v>
      </c>
      <c r="J27">
        <v>186.08</v>
      </c>
      <c r="K27">
        <v>52.44</v>
      </c>
      <c r="L27">
        <v>7.25</v>
      </c>
      <c r="M27">
        <v>10</v>
      </c>
      <c r="N27">
        <v>36.39</v>
      </c>
      <c r="O27">
        <v>23184.11</v>
      </c>
      <c r="P27">
        <v>104.59</v>
      </c>
      <c r="Q27">
        <v>453.17</v>
      </c>
      <c r="R27">
        <v>40.99</v>
      </c>
      <c r="S27">
        <v>28.65</v>
      </c>
      <c r="T27">
        <v>5441.58</v>
      </c>
      <c r="U27">
        <v>0.7</v>
      </c>
      <c r="V27">
        <v>0.9</v>
      </c>
      <c r="W27">
        <v>0.1</v>
      </c>
      <c r="X27">
        <v>0.32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8.4672</v>
      </c>
      <c r="E28">
        <v>11.81</v>
      </c>
      <c r="F28">
        <v>9</v>
      </c>
      <c r="G28">
        <v>49.08</v>
      </c>
      <c r="H28">
        <v>0.71</v>
      </c>
      <c r="I28">
        <v>11</v>
      </c>
      <c r="J28">
        <v>186.46</v>
      </c>
      <c r="K28">
        <v>52.44</v>
      </c>
      <c r="L28">
        <v>7.5</v>
      </c>
      <c r="M28">
        <v>9</v>
      </c>
      <c r="N28">
        <v>36.52</v>
      </c>
      <c r="O28">
        <v>23230.78</v>
      </c>
      <c r="P28">
        <v>103.5</v>
      </c>
      <c r="Q28">
        <v>453.19</v>
      </c>
      <c r="R28">
        <v>39.63</v>
      </c>
      <c r="S28">
        <v>28.65</v>
      </c>
      <c r="T28">
        <v>4766.14</v>
      </c>
      <c r="U28">
        <v>0.72</v>
      </c>
      <c r="V28">
        <v>0.9</v>
      </c>
      <c r="W28">
        <v>0.1</v>
      </c>
      <c r="X28">
        <v>0.28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8.468400000000001</v>
      </c>
      <c r="E29">
        <v>11.81</v>
      </c>
      <c r="F29">
        <v>9</v>
      </c>
      <c r="G29">
        <v>49.07</v>
      </c>
      <c r="H29">
        <v>0.74</v>
      </c>
      <c r="I29">
        <v>11</v>
      </c>
      <c r="J29">
        <v>186.84</v>
      </c>
      <c r="K29">
        <v>52.44</v>
      </c>
      <c r="L29">
        <v>7.75</v>
      </c>
      <c r="M29">
        <v>9</v>
      </c>
      <c r="N29">
        <v>36.65</v>
      </c>
      <c r="O29">
        <v>23277.49</v>
      </c>
      <c r="P29">
        <v>103.27</v>
      </c>
      <c r="Q29">
        <v>453.17</v>
      </c>
      <c r="R29">
        <v>39.58</v>
      </c>
      <c r="S29">
        <v>28.65</v>
      </c>
      <c r="T29">
        <v>4741.4</v>
      </c>
      <c r="U29">
        <v>0.72</v>
      </c>
      <c r="V29">
        <v>0.9</v>
      </c>
      <c r="W29">
        <v>0.1</v>
      </c>
      <c r="X29">
        <v>0.28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8.4596</v>
      </c>
      <c r="E30">
        <v>11.82</v>
      </c>
      <c r="F30">
        <v>9.01</v>
      </c>
      <c r="G30">
        <v>49.14</v>
      </c>
      <c r="H30">
        <v>0.76</v>
      </c>
      <c r="I30">
        <v>11</v>
      </c>
      <c r="J30">
        <v>187.22</v>
      </c>
      <c r="K30">
        <v>52.44</v>
      </c>
      <c r="L30">
        <v>8</v>
      </c>
      <c r="M30">
        <v>9</v>
      </c>
      <c r="N30">
        <v>36.78</v>
      </c>
      <c r="O30">
        <v>23324.24</v>
      </c>
      <c r="P30">
        <v>102.64</v>
      </c>
      <c r="Q30">
        <v>453.18</v>
      </c>
      <c r="R30">
        <v>40.02</v>
      </c>
      <c r="S30">
        <v>28.65</v>
      </c>
      <c r="T30">
        <v>4960.97</v>
      </c>
      <c r="U30">
        <v>0.72</v>
      </c>
      <c r="V30">
        <v>0.9</v>
      </c>
      <c r="W30">
        <v>0.1</v>
      </c>
      <c r="X30">
        <v>0.29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8.523099999999999</v>
      </c>
      <c r="E31">
        <v>11.73</v>
      </c>
      <c r="F31">
        <v>8.960000000000001</v>
      </c>
      <c r="G31">
        <v>53.74</v>
      </c>
      <c r="H31">
        <v>0.78</v>
      </c>
      <c r="I31">
        <v>10</v>
      </c>
      <c r="J31">
        <v>187.6</v>
      </c>
      <c r="K31">
        <v>52.44</v>
      </c>
      <c r="L31">
        <v>8.25</v>
      </c>
      <c r="M31">
        <v>8</v>
      </c>
      <c r="N31">
        <v>36.9</v>
      </c>
      <c r="O31">
        <v>23371.04</v>
      </c>
      <c r="P31">
        <v>101.56</v>
      </c>
      <c r="Q31">
        <v>453.2</v>
      </c>
      <c r="R31">
        <v>38.2</v>
      </c>
      <c r="S31">
        <v>28.65</v>
      </c>
      <c r="T31">
        <v>4052.97</v>
      </c>
      <c r="U31">
        <v>0.75</v>
      </c>
      <c r="V31">
        <v>0.91</v>
      </c>
      <c r="W31">
        <v>0.1</v>
      </c>
      <c r="X31">
        <v>0.24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8.5541</v>
      </c>
      <c r="E32">
        <v>11.69</v>
      </c>
      <c r="F32">
        <v>8.91</v>
      </c>
      <c r="G32">
        <v>53.48</v>
      </c>
      <c r="H32">
        <v>0.8</v>
      </c>
      <c r="I32">
        <v>10</v>
      </c>
      <c r="J32">
        <v>187.98</v>
      </c>
      <c r="K32">
        <v>52.44</v>
      </c>
      <c r="L32">
        <v>8.5</v>
      </c>
      <c r="M32">
        <v>8</v>
      </c>
      <c r="N32">
        <v>37.03</v>
      </c>
      <c r="O32">
        <v>23417.88</v>
      </c>
      <c r="P32">
        <v>100.34</v>
      </c>
      <c r="Q32">
        <v>453.18</v>
      </c>
      <c r="R32">
        <v>36.83</v>
      </c>
      <c r="S32">
        <v>28.65</v>
      </c>
      <c r="T32">
        <v>3369.28</v>
      </c>
      <c r="U32">
        <v>0.78</v>
      </c>
      <c r="V32">
        <v>0.91</v>
      </c>
      <c r="W32">
        <v>0.09</v>
      </c>
      <c r="X32">
        <v>0.19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8.478400000000001</v>
      </c>
      <c r="E33">
        <v>11.79</v>
      </c>
      <c r="F33">
        <v>9.02</v>
      </c>
      <c r="G33">
        <v>54.11</v>
      </c>
      <c r="H33">
        <v>0.82</v>
      </c>
      <c r="I33">
        <v>10</v>
      </c>
      <c r="J33">
        <v>188.36</v>
      </c>
      <c r="K33">
        <v>52.44</v>
      </c>
      <c r="L33">
        <v>8.75</v>
      </c>
      <c r="M33">
        <v>8</v>
      </c>
      <c r="N33">
        <v>37.16</v>
      </c>
      <c r="O33">
        <v>23464.76</v>
      </c>
      <c r="P33">
        <v>100.65</v>
      </c>
      <c r="Q33">
        <v>453.17</v>
      </c>
      <c r="R33">
        <v>40.51</v>
      </c>
      <c r="S33">
        <v>28.65</v>
      </c>
      <c r="T33">
        <v>5209.81</v>
      </c>
      <c r="U33">
        <v>0.71</v>
      </c>
      <c r="V33">
        <v>0.9</v>
      </c>
      <c r="W33">
        <v>0.1</v>
      </c>
      <c r="X33">
        <v>0.3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8.5564</v>
      </c>
      <c r="E34">
        <v>11.69</v>
      </c>
      <c r="F34">
        <v>8.949999999999999</v>
      </c>
      <c r="G34">
        <v>59.64</v>
      </c>
      <c r="H34">
        <v>0.85</v>
      </c>
      <c r="I34">
        <v>9</v>
      </c>
      <c r="J34">
        <v>188.74</v>
      </c>
      <c r="K34">
        <v>52.44</v>
      </c>
      <c r="L34">
        <v>9</v>
      </c>
      <c r="M34">
        <v>7</v>
      </c>
      <c r="N34">
        <v>37.3</v>
      </c>
      <c r="O34">
        <v>23511.69</v>
      </c>
      <c r="P34">
        <v>99.08</v>
      </c>
      <c r="Q34">
        <v>453.17</v>
      </c>
      <c r="R34">
        <v>38.07</v>
      </c>
      <c r="S34">
        <v>28.65</v>
      </c>
      <c r="T34">
        <v>3993.34</v>
      </c>
      <c r="U34">
        <v>0.75</v>
      </c>
      <c r="V34">
        <v>0.91</v>
      </c>
      <c r="W34">
        <v>0.09</v>
      </c>
      <c r="X34">
        <v>0.23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8.5541</v>
      </c>
      <c r="E35">
        <v>11.69</v>
      </c>
      <c r="F35">
        <v>8.949999999999999</v>
      </c>
      <c r="G35">
        <v>59.66</v>
      </c>
      <c r="H35">
        <v>0.87</v>
      </c>
      <c r="I35">
        <v>9</v>
      </c>
      <c r="J35">
        <v>189.12</v>
      </c>
      <c r="K35">
        <v>52.44</v>
      </c>
      <c r="L35">
        <v>9.25</v>
      </c>
      <c r="M35">
        <v>7</v>
      </c>
      <c r="N35">
        <v>37.43</v>
      </c>
      <c r="O35">
        <v>23558.67</v>
      </c>
      <c r="P35">
        <v>99.11</v>
      </c>
      <c r="Q35">
        <v>453.17</v>
      </c>
      <c r="R35">
        <v>38.12</v>
      </c>
      <c r="S35">
        <v>28.65</v>
      </c>
      <c r="T35">
        <v>4020.96</v>
      </c>
      <c r="U35">
        <v>0.75</v>
      </c>
      <c r="V35">
        <v>0.91</v>
      </c>
      <c r="W35">
        <v>0.09</v>
      </c>
      <c r="X35">
        <v>0.23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8.550700000000001</v>
      </c>
      <c r="E36">
        <v>11.7</v>
      </c>
      <c r="F36">
        <v>8.949999999999999</v>
      </c>
      <c r="G36">
        <v>59.7</v>
      </c>
      <c r="H36">
        <v>0.89</v>
      </c>
      <c r="I36">
        <v>9</v>
      </c>
      <c r="J36">
        <v>189.5</v>
      </c>
      <c r="K36">
        <v>52.44</v>
      </c>
      <c r="L36">
        <v>9.5</v>
      </c>
      <c r="M36">
        <v>7</v>
      </c>
      <c r="N36">
        <v>37.56</v>
      </c>
      <c r="O36">
        <v>23605.68</v>
      </c>
      <c r="P36">
        <v>99.03</v>
      </c>
      <c r="Q36">
        <v>453.17</v>
      </c>
      <c r="R36">
        <v>38.29</v>
      </c>
      <c r="S36">
        <v>28.65</v>
      </c>
      <c r="T36">
        <v>4104.92</v>
      </c>
      <c r="U36">
        <v>0.75</v>
      </c>
      <c r="V36">
        <v>0.91</v>
      </c>
      <c r="W36">
        <v>0.09</v>
      </c>
      <c r="X36">
        <v>0.23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8.547599999999999</v>
      </c>
      <c r="E37">
        <v>11.7</v>
      </c>
      <c r="F37">
        <v>8.960000000000001</v>
      </c>
      <c r="G37">
        <v>59.72</v>
      </c>
      <c r="H37">
        <v>0.91</v>
      </c>
      <c r="I37">
        <v>9</v>
      </c>
      <c r="J37">
        <v>189.88</v>
      </c>
      <c r="K37">
        <v>52.44</v>
      </c>
      <c r="L37">
        <v>9.75</v>
      </c>
      <c r="M37">
        <v>7</v>
      </c>
      <c r="N37">
        <v>37.69</v>
      </c>
      <c r="O37">
        <v>23652.75</v>
      </c>
      <c r="P37">
        <v>98.37</v>
      </c>
      <c r="Q37">
        <v>453.19</v>
      </c>
      <c r="R37">
        <v>38.4</v>
      </c>
      <c r="S37">
        <v>28.65</v>
      </c>
      <c r="T37">
        <v>4158.05</v>
      </c>
      <c r="U37">
        <v>0.75</v>
      </c>
      <c r="V37">
        <v>0.91</v>
      </c>
      <c r="W37">
        <v>0.1</v>
      </c>
      <c r="X37">
        <v>0.24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8.6126</v>
      </c>
      <c r="E38">
        <v>11.61</v>
      </c>
      <c r="F38">
        <v>8.91</v>
      </c>
      <c r="G38">
        <v>66.79000000000001</v>
      </c>
      <c r="H38">
        <v>0.93</v>
      </c>
      <c r="I38">
        <v>8</v>
      </c>
      <c r="J38">
        <v>190.26</v>
      </c>
      <c r="K38">
        <v>52.44</v>
      </c>
      <c r="L38">
        <v>10</v>
      </c>
      <c r="M38">
        <v>6</v>
      </c>
      <c r="N38">
        <v>37.82</v>
      </c>
      <c r="O38">
        <v>23699.85</v>
      </c>
      <c r="P38">
        <v>96.42</v>
      </c>
      <c r="Q38">
        <v>453.18</v>
      </c>
      <c r="R38">
        <v>36.58</v>
      </c>
      <c r="S38">
        <v>28.65</v>
      </c>
      <c r="T38">
        <v>3254.57</v>
      </c>
      <c r="U38">
        <v>0.78</v>
      </c>
      <c r="V38">
        <v>0.91</v>
      </c>
      <c r="W38">
        <v>0.09</v>
      </c>
      <c r="X38">
        <v>0.18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8.605399999999999</v>
      </c>
      <c r="E39">
        <v>11.62</v>
      </c>
      <c r="F39">
        <v>8.92</v>
      </c>
      <c r="G39">
        <v>66.87</v>
      </c>
      <c r="H39">
        <v>0.95</v>
      </c>
      <c r="I39">
        <v>8</v>
      </c>
      <c r="J39">
        <v>190.65</v>
      </c>
      <c r="K39">
        <v>52.44</v>
      </c>
      <c r="L39">
        <v>10.25</v>
      </c>
      <c r="M39">
        <v>6</v>
      </c>
      <c r="N39">
        <v>37.95</v>
      </c>
      <c r="O39">
        <v>23747</v>
      </c>
      <c r="P39">
        <v>96</v>
      </c>
      <c r="Q39">
        <v>453.2</v>
      </c>
      <c r="R39">
        <v>36.95</v>
      </c>
      <c r="S39">
        <v>28.65</v>
      </c>
      <c r="T39">
        <v>3437.97</v>
      </c>
      <c r="U39">
        <v>0.78</v>
      </c>
      <c r="V39">
        <v>0.91</v>
      </c>
      <c r="W39">
        <v>0.09</v>
      </c>
      <c r="X39">
        <v>0.2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8.616199999999999</v>
      </c>
      <c r="E40">
        <v>11.61</v>
      </c>
      <c r="F40">
        <v>8.9</v>
      </c>
      <c r="G40">
        <v>66.76000000000001</v>
      </c>
      <c r="H40">
        <v>0.98</v>
      </c>
      <c r="I40">
        <v>8</v>
      </c>
      <c r="J40">
        <v>191.03</v>
      </c>
      <c r="K40">
        <v>52.44</v>
      </c>
      <c r="L40">
        <v>10.5</v>
      </c>
      <c r="M40">
        <v>6</v>
      </c>
      <c r="N40">
        <v>38.09</v>
      </c>
      <c r="O40">
        <v>23794.2</v>
      </c>
      <c r="P40">
        <v>95.3</v>
      </c>
      <c r="Q40">
        <v>453.18</v>
      </c>
      <c r="R40">
        <v>36.37</v>
      </c>
      <c r="S40">
        <v>28.65</v>
      </c>
      <c r="T40">
        <v>3149.68</v>
      </c>
      <c r="U40">
        <v>0.79</v>
      </c>
      <c r="V40">
        <v>0.91</v>
      </c>
      <c r="W40">
        <v>0.1</v>
      </c>
      <c r="X40">
        <v>0.18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8.6304</v>
      </c>
      <c r="E41">
        <v>11.59</v>
      </c>
      <c r="F41">
        <v>8.880000000000001</v>
      </c>
      <c r="G41">
        <v>66.61</v>
      </c>
      <c r="H41">
        <v>1</v>
      </c>
      <c r="I41">
        <v>8</v>
      </c>
      <c r="J41">
        <v>191.41</v>
      </c>
      <c r="K41">
        <v>52.44</v>
      </c>
      <c r="L41">
        <v>10.75</v>
      </c>
      <c r="M41">
        <v>6</v>
      </c>
      <c r="N41">
        <v>38.22</v>
      </c>
      <c r="O41">
        <v>23841.44</v>
      </c>
      <c r="P41">
        <v>94.56999999999999</v>
      </c>
      <c r="Q41">
        <v>453.2</v>
      </c>
      <c r="R41">
        <v>35.87</v>
      </c>
      <c r="S41">
        <v>28.65</v>
      </c>
      <c r="T41">
        <v>2898.85</v>
      </c>
      <c r="U41">
        <v>0.8</v>
      </c>
      <c r="V41">
        <v>0.91</v>
      </c>
      <c r="W41">
        <v>0.09</v>
      </c>
      <c r="X41">
        <v>0.16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8.586600000000001</v>
      </c>
      <c r="E42">
        <v>11.65</v>
      </c>
      <c r="F42">
        <v>8.94</v>
      </c>
      <c r="G42">
        <v>67.06</v>
      </c>
      <c r="H42">
        <v>1.02</v>
      </c>
      <c r="I42">
        <v>8</v>
      </c>
      <c r="J42">
        <v>191.79</v>
      </c>
      <c r="K42">
        <v>52.44</v>
      </c>
      <c r="L42">
        <v>11</v>
      </c>
      <c r="M42">
        <v>6</v>
      </c>
      <c r="N42">
        <v>38.35</v>
      </c>
      <c r="O42">
        <v>23888.73</v>
      </c>
      <c r="P42">
        <v>94.54000000000001</v>
      </c>
      <c r="Q42">
        <v>453.19</v>
      </c>
      <c r="R42">
        <v>37.9</v>
      </c>
      <c r="S42">
        <v>28.65</v>
      </c>
      <c r="T42">
        <v>3913.6</v>
      </c>
      <c r="U42">
        <v>0.76</v>
      </c>
      <c r="V42">
        <v>0.91</v>
      </c>
      <c r="W42">
        <v>0.09</v>
      </c>
      <c r="X42">
        <v>0.22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8.6503</v>
      </c>
      <c r="E43">
        <v>11.56</v>
      </c>
      <c r="F43">
        <v>8.890000000000001</v>
      </c>
      <c r="G43">
        <v>76.20999999999999</v>
      </c>
      <c r="H43">
        <v>1.04</v>
      </c>
      <c r="I43">
        <v>7</v>
      </c>
      <c r="J43">
        <v>192.18</v>
      </c>
      <c r="K43">
        <v>52.44</v>
      </c>
      <c r="L43">
        <v>11.25</v>
      </c>
      <c r="M43">
        <v>5</v>
      </c>
      <c r="N43">
        <v>38.49</v>
      </c>
      <c r="O43">
        <v>23936.06</v>
      </c>
      <c r="P43">
        <v>93.54000000000001</v>
      </c>
      <c r="Q43">
        <v>453.17</v>
      </c>
      <c r="R43">
        <v>36.18</v>
      </c>
      <c r="S43">
        <v>28.65</v>
      </c>
      <c r="T43">
        <v>3059.08</v>
      </c>
      <c r="U43">
        <v>0.79</v>
      </c>
      <c r="V43">
        <v>0.91</v>
      </c>
      <c r="W43">
        <v>0.09</v>
      </c>
      <c r="X43">
        <v>0.17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8.647399999999999</v>
      </c>
      <c r="E44">
        <v>11.56</v>
      </c>
      <c r="F44">
        <v>8.890000000000001</v>
      </c>
      <c r="G44">
        <v>76.23999999999999</v>
      </c>
      <c r="H44">
        <v>1.06</v>
      </c>
      <c r="I44">
        <v>7</v>
      </c>
      <c r="J44">
        <v>192.56</v>
      </c>
      <c r="K44">
        <v>52.44</v>
      </c>
      <c r="L44">
        <v>11.5</v>
      </c>
      <c r="M44">
        <v>5</v>
      </c>
      <c r="N44">
        <v>38.62</v>
      </c>
      <c r="O44">
        <v>23983.44</v>
      </c>
      <c r="P44">
        <v>93.41</v>
      </c>
      <c r="Q44">
        <v>453.17</v>
      </c>
      <c r="R44">
        <v>36.31</v>
      </c>
      <c r="S44">
        <v>28.65</v>
      </c>
      <c r="T44">
        <v>3123.7</v>
      </c>
      <c r="U44">
        <v>0.79</v>
      </c>
      <c r="V44">
        <v>0.91</v>
      </c>
      <c r="W44">
        <v>0.09</v>
      </c>
      <c r="X44">
        <v>0.17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8.645300000000001</v>
      </c>
      <c r="E45">
        <v>11.57</v>
      </c>
      <c r="F45">
        <v>8.9</v>
      </c>
      <c r="G45">
        <v>76.26000000000001</v>
      </c>
      <c r="H45">
        <v>1.08</v>
      </c>
      <c r="I45">
        <v>7</v>
      </c>
      <c r="J45">
        <v>192.95</v>
      </c>
      <c r="K45">
        <v>52.44</v>
      </c>
      <c r="L45">
        <v>11.75</v>
      </c>
      <c r="M45">
        <v>5</v>
      </c>
      <c r="N45">
        <v>38.75</v>
      </c>
      <c r="O45">
        <v>24030.86</v>
      </c>
      <c r="P45">
        <v>93.01000000000001</v>
      </c>
      <c r="Q45">
        <v>453.17</v>
      </c>
      <c r="R45">
        <v>36.41</v>
      </c>
      <c r="S45">
        <v>28.65</v>
      </c>
      <c r="T45">
        <v>3177.05</v>
      </c>
      <c r="U45">
        <v>0.79</v>
      </c>
      <c r="V45">
        <v>0.91</v>
      </c>
      <c r="W45">
        <v>0.09</v>
      </c>
      <c r="X45">
        <v>0.18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8.6511</v>
      </c>
      <c r="E46">
        <v>11.56</v>
      </c>
      <c r="F46">
        <v>8.890000000000001</v>
      </c>
      <c r="G46">
        <v>76.2</v>
      </c>
      <c r="H46">
        <v>1.1</v>
      </c>
      <c r="I46">
        <v>7</v>
      </c>
      <c r="J46">
        <v>193.33</v>
      </c>
      <c r="K46">
        <v>52.44</v>
      </c>
      <c r="L46">
        <v>12</v>
      </c>
      <c r="M46">
        <v>5</v>
      </c>
      <c r="N46">
        <v>38.89</v>
      </c>
      <c r="O46">
        <v>24078.33</v>
      </c>
      <c r="P46">
        <v>91.97</v>
      </c>
      <c r="Q46">
        <v>453.17</v>
      </c>
      <c r="R46">
        <v>36.17</v>
      </c>
      <c r="S46">
        <v>28.65</v>
      </c>
      <c r="T46">
        <v>3054.72</v>
      </c>
      <c r="U46">
        <v>0.79</v>
      </c>
      <c r="V46">
        <v>0.91</v>
      </c>
      <c r="W46">
        <v>0.09</v>
      </c>
      <c r="X46">
        <v>0.17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8.6526</v>
      </c>
      <c r="E47">
        <v>11.56</v>
      </c>
      <c r="F47">
        <v>8.890000000000001</v>
      </c>
      <c r="G47">
        <v>76.18000000000001</v>
      </c>
      <c r="H47">
        <v>1.12</v>
      </c>
      <c r="I47">
        <v>7</v>
      </c>
      <c r="J47">
        <v>193.72</v>
      </c>
      <c r="K47">
        <v>52.44</v>
      </c>
      <c r="L47">
        <v>12.25</v>
      </c>
      <c r="M47">
        <v>3</v>
      </c>
      <c r="N47">
        <v>39.02</v>
      </c>
      <c r="O47">
        <v>24125.85</v>
      </c>
      <c r="P47">
        <v>90.89</v>
      </c>
      <c r="Q47">
        <v>453.21</v>
      </c>
      <c r="R47">
        <v>35.87</v>
      </c>
      <c r="S47">
        <v>28.65</v>
      </c>
      <c r="T47">
        <v>2905.18</v>
      </c>
      <c r="U47">
        <v>0.8</v>
      </c>
      <c r="V47">
        <v>0.91</v>
      </c>
      <c r="W47">
        <v>0.1</v>
      </c>
      <c r="X47">
        <v>0.17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8.6541</v>
      </c>
      <c r="E48">
        <v>11.56</v>
      </c>
      <c r="F48">
        <v>8.890000000000001</v>
      </c>
      <c r="G48">
        <v>76.16</v>
      </c>
      <c r="H48">
        <v>1.14</v>
      </c>
      <c r="I48">
        <v>7</v>
      </c>
      <c r="J48">
        <v>194.1</v>
      </c>
      <c r="K48">
        <v>52.44</v>
      </c>
      <c r="L48">
        <v>12.5</v>
      </c>
      <c r="M48">
        <v>2</v>
      </c>
      <c r="N48">
        <v>39.16</v>
      </c>
      <c r="O48">
        <v>24173.41</v>
      </c>
      <c r="P48">
        <v>90.17</v>
      </c>
      <c r="Q48">
        <v>453.2</v>
      </c>
      <c r="R48">
        <v>35.88</v>
      </c>
      <c r="S48">
        <v>28.65</v>
      </c>
      <c r="T48">
        <v>2910.11</v>
      </c>
      <c r="U48">
        <v>0.8</v>
      </c>
      <c r="V48">
        <v>0.91</v>
      </c>
      <c r="W48">
        <v>0.1</v>
      </c>
      <c r="X48">
        <v>0.17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8.6412</v>
      </c>
      <c r="E49">
        <v>11.57</v>
      </c>
      <c r="F49">
        <v>8.9</v>
      </c>
      <c r="G49">
        <v>76.31</v>
      </c>
      <c r="H49">
        <v>1.16</v>
      </c>
      <c r="I49">
        <v>7</v>
      </c>
      <c r="J49">
        <v>194.49</v>
      </c>
      <c r="K49">
        <v>52.44</v>
      </c>
      <c r="L49">
        <v>12.75</v>
      </c>
      <c r="M49">
        <v>2</v>
      </c>
      <c r="N49">
        <v>39.3</v>
      </c>
      <c r="O49">
        <v>24221.02</v>
      </c>
      <c r="P49">
        <v>89.88</v>
      </c>
      <c r="Q49">
        <v>453.24</v>
      </c>
      <c r="R49">
        <v>36.49</v>
      </c>
      <c r="S49">
        <v>28.65</v>
      </c>
      <c r="T49">
        <v>3215.86</v>
      </c>
      <c r="U49">
        <v>0.79</v>
      </c>
      <c r="V49">
        <v>0.91</v>
      </c>
      <c r="W49">
        <v>0.1</v>
      </c>
      <c r="X49">
        <v>0.18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8.6503</v>
      </c>
      <c r="E50">
        <v>11.56</v>
      </c>
      <c r="F50">
        <v>8.890000000000001</v>
      </c>
      <c r="G50">
        <v>76.20999999999999</v>
      </c>
      <c r="H50">
        <v>1.18</v>
      </c>
      <c r="I50">
        <v>7</v>
      </c>
      <c r="J50">
        <v>194.88</v>
      </c>
      <c r="K50">
        <v>52.44</v>
      </c>
      <c r="L50">
        <v>13</v>
      </c>
      <c r="M50">
        <v>1</v>
      </c>
      <c r="N50">
        <v>39.43</v>
      </c>
      <c r="O50">
        <v>24268.67</v>
      </c>
      <c r="P50">
        <v>89.31999999999999</v>
      </c>
      <c r="Q50">
        <v>453.21</v>
      </c>
      <c r="R50">
        <v>35.92</v>
      </c>
      <c r="S50">
        <v>28.65</v>
      </c>
      <c r="T50">
        <v>2928.62</v>
      </c>
      <c r="U50">
        <v>0.8</v>
      </c>
      <c r="V50">
        <v>0.91</v>
      </c>
      <c r="W50">
        <v>0.1</v>
      </c>
      <c r="X50">
        <v>0.17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8.653600000000001</v>
      </c>
      <c r="E51">
        <v>11.56</v>
      </c>
      <c r="F51">
        <v>8.890000000000001</v>
      </c>
      <c r="G51">
        <v>76.17</v>
      </c>
      <c r="H51">
        <v>1.2</v>
      </c>
      <c r="I51">
        <v>7</v>
      </c>
      <c r="J51">
        <v>195.26</v>
      </c>
      <c r="K51">
        <v>52.44</v>
      </c>
      <c r="L51">
        <v>13.25</v>
      </c>
      <c r="M51">
        <v>0</v>
      </c>
      <c r="N51">
        <v>39.57</v>
      </c>
      <c r="O51">
        <v>24316.37</v>
      </c>
      <c r="P51">
        <v>89.20999999999999</v>
      </c>
      <c r="Q51">
        <v>453.2</v>
      </c>
      <c r="R51">
        <v>35.71</v>
      </c>
      <c r="S51">
        <v>28.65</v>
      </c>
      <c r="T51">
        <v>2822.73</v>
      </c>
      <c r="U51">
        <v>0.8</v>
      </c>
      <c r="V51">
        <v>0.91</v>
      </c>
      <c r="W51">
        <v>0.1</v>
      </c>
      <c r="X51">
        <v>0.17</v>
      </c>
      <c r="Y51">
        <v>1</v>
      </c>
      <c r="Z5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4.6997</v>
      </c>
      <c r="E2">
        <v>21.28</v>
      </c>
      <c r="F2">
        <v>12.84</v>
      </c>
      <c r="G2">
        <v>5.58</v>
      </c>
      <c r="H2">
        <v>0.08</v>
      </c>
      <c r="I2">
        <v>138</v>
      </c>
      <c r="J2">
        <v>213.37</v>
      </c>
      <c r="K2">
        <v>56.13</v>
      </c>
      <c r="L2">
        <v>1</v>
      </c>
      <c r="M2">
        <v>136</v>
      </c>
      <c r="N2">
        <v>46.25</v>
      </c>
      <c r="O2">
        <v>26550.29</v>
      </c>
      <c r="P2">
        <v>188.41</v>
      </c>
      <c r="Q2">
        <v>453.33</v>
      </c>
      <c r="R2">
        <v>165.53</v>
      </c>
      <c r="S2">
        <v>28.65</v>
      </c>
      <c r="T2">
        <v>67079.07000000001</v>
      </c>
      <c r="U2">
        <v>0.17</v>
      </c>
      <c r="V2">
        <v>0.63</v>
      </c>
      <c r="W2">
        <v>0.3</v>
      </c>
      <c r="X2">
        <v>4.12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5.4364</v>
      </c>
      <c r="E3">
        <v>18.39</v>
      </c>
      <c r="F3">
        <v>11.6</v>
      </c>
      <c r="G3">
        <v>7.03</v>
      </c>
      <c r="H3">
        <v>0.1</v>
      </c>
      <c r="I3">
        <v>99</v>
      </c>
      <c r="J3">
        <v>213.78</v>
      </c>
      <c r="K3">
        <v>56.13</v>
      </c>
      <c r="L3">
        <v>1.25</v>
      </c>
      <c r="M3">
        <v>97</v>
      </c>
      <c r="N3">
        <v>46.4</v>
      </c>
      <c r="O3">
        <v>26600.32</v>
      </c>
      <c r="P3">
        <v>169.67</v>
      </c>
      <c r="Q3">
        <v>453.25</v>
      </c>
      <c r="R3">
        <v>124.83</v>
      </c>
      <c r="S3">
        <v>28.65</v>
      </c>
      <c r="T3">
        <v>46926.78</v>
      </c>
      <c r="U3">
        <v>0.23</v>
      </c>
      <c r="V3">
        <v>0.7</v>
      </c>
      <c r="W3">
        <v>0.24</v>
      </c>
      <c r="X3">
        <v>2.88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5.9272</v>
      </c>
      <c r="E4">
        <v>16.87</v>
      </c>
      <c r="F4">
        <v>10.97</v>
      </c>
      <c r="G4">
        <v>8.43</v>
      </c>
      <c r="H4">
        <v>0.12</v>
      </c>
      <c r="I4">
        <v>78</v>
      </c>
      <c r="J4">
        <v>214.19</v>
      </c>
      <c r="K4">
        <v>56.13</v>
      </c>
      <c r="L4">
        <v>1.5</v>
      </c>
      <c r="M4">
        <v>76</v>
      </c>
      <c r="N4">
        <v>46.56</v>
      </c>
      <c r="O4">
        <v>26650.41</v>
      </c>
      <c r="P4">
        <v>159.93</v>
      </c>
      <c r="Q4">
        <v>453.29</v>
      </c>
      <c r="R4">
        <v>103.97</v>
      </c>
      <c r="S4">
        <v>28.65</v>
      </c>
      <c r="T4">
        <v>36598.32</v>
      </c>
      <c r="U4">
        <v>0.28</v>
      </c>
      <c r="V4">
        <v>0.74</v>
      </c>
      <c r="W4">
        <v>0.2</v>
      </c>
      <c r="X4">
        <v>2.24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6.2724</v>
      </c>
      <c r="E5">
        <v>15.94</v>
      </c>
      <c r="F5">
        <v>10.59</v>
      </c>
      <c r="G5">
        <v>9.77</v>
      </c>
      <c r="H5">
        <v>0.14</v>
      </c>
      <c r="I5">
        <v>65</v>
      </c>
      <c r="J5">
        <v>214.59</v>
      </c>
      <c r="K5">
        <v>56.13</v>
      </c>
      <c r="L5">
        <v>1.75</v>
      </c>
      <c r="M5">
        <v>63</v>
      </c>
      <c r="N5">
        <v>46.72</v>
      </c>
      <c r="O5">
        <v>26700.55</v>
      </c>
      <c r="P5">
        <v>153.87</v>
      </c>
      <c r="Q5">
        <v>453.28</v>
      </c>
      <c r="R5">
        <v>91.44</v>
      </c>
      <c r="S5">
        <v>28.65</v>
      </c>
      <c r="T5">
        <v>30401.13</v>
      </c>
      <c r="U5">
        <v>0.31</v>
      </c>
      <c r="V5">
        <v>0.77</v>
      </c>
      <c r="W5">
        <v>0.18</v>
      </c>
      <c r="X5">
        <v>1.86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6.5721</v>
      </c>
      <c r="E6">
        <v>15.22</v>
      </c>
      <c r="F6">
        <v>10.28</v>
      </c>
      <c r="G6">
        <v>11.22</v>
      </c>
      <c r="H6">
        <v>0.17</v>
      </c>
      <c r="I6">
        <v>55</v>
      </c>
      <c r="J6">
        <v>215</v>
      </c>
      <c r="K6">
        <v>56.13</v>
      </c>
      <c r="L6">
        <v>2</v>
      </c>
      <c r="M6">
        <v>53</v>
      </c>
      <c r="N6">
        <v>46.87</v>
      </c>
      <c r="O6">
        <v>26750.75</v>
      </c>
      <c r="P6">
        <v>149.01</v>
      </c>
      <c r="Q6">
        <v>453.23</v>
      </c>
      <c r="R6">
        <v>81.47</v>
      </c>
      <c r="S6">
        <v>28.65</v>
      </c>
      <c r="T6">
        <v>25463.24</v>
      </c>
      <c r="U6">
        <v>0.35</v>
      </c>
      <c r="V6">
        <v>0.79</v>
      </c>
      <c r="W6">
        <v>0.17</v>
      </c>
      <c r="X6">
        <v>1.56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6.8005</v>
      </c>
      <c r="E7">
        <v>14.7</v>
      </c>
      <c r="F7">
        <v>10.07</v>
      </c>
      <c r="G7">
        <v>12.58</v>
      </c>
      <c r="H7">
        <v>0.19</v>
      </c>
      <c r="I7">
        <v>48</v>
      </c>
      <c r="J7">
        <v>215.41</v>
      </c>
      <c r="K7">
        <v>56.13</v>
      </c>
      <c r="L7">
        <v>2.25</v>
      </c>
      <c r="M7">
        <v>46</v>
      </c>
      <c r="N7">
        <v>47.03</v>
      </c>
      <c r="O7">
        <v>26801</v>
      </c>
      <c r="P7">
        <v>145.49</v>
      </c>
      <c r="Q7">
        <v>453.22</v>
      </c>
      <c r="R7">
        <v>74.41</v>
      </c>
      <c r="S7">
        <v>28.65</v>
      </c>
      <c r="T7">
        <v>21971.35</v>
      </c>
      <c r="U7">
        <v>0.39</v>
      </c>
      <c r="V7">
        <v>0.8100000000000001</v>
      </c>
      <c r="W7">
        <v>0.16</v>
      </c>
      <c r="X7">
        <v>1.34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7.0036</v>
      </c>
      <c r="E8">
        <v>14.28</v>
      </c>
      <c r="F8">
        <v>9.890000000000001</v>
      </c>
      <c r="G8">
        <v>14.13</v>
      </c>
      <c r="H8">
        <v>0.21</v>
      </c>
      <c r="I8">
        <v>42</v>
      </c>
      <c r="J8">
        <v>215.82</v>
      </c>
      <c r="K8">
        <v>56.13</v>
      </c>
      <c r="L8">
        <v>2.5</v>
      </c>
      <c r="M8">
        <v>40</v>
      </c>
      <c r="N8">
        <v>47.19</v>
      </c>
      <c r="O8">
        <v>26851.31</v>
      </c>
      <c r="P8">
        <v>142.59</v>
      </c>
      <c r="Q8">
        <v>453.24</v>
      </c>
      <c r="R8">
        <v>68.78</v>
      </c>
      <c r="S8">
        <v>28.65</v>
      </c>
      <c r="T8">
        <v>19183.46</v>
      </c>
      <c r="U8">
        <v>0.42</v>
      </c>
      <c r="V8">
        <v>0.82</v>
      </c>
      <c r="W8">
        <v>0.15</v>
      </c>
      <c r="X8">
        <v>1.17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7.15</v>
      </c>
      <c r="E9">
        <v>13.99</v>
      </c>
      <c r="F9">
        <v>9.77</v>
      </c>
      <c r="G9">
        <v>15.42</v>
      </c>
      <c r="H9">
        <v>0.23</v>
      </c>
      <c r="I9">
        <v>38</v>
      </c>
      <c r="J9">
        <v>216.22</v>
      </c>
      <c r="K9">
        <v>56.13</v>
      </c>
      <c r="L9">
        <v>2.75</v>
      </c>
      <c r="M9">
        <v>36</v>
      </c>
      <c r="N9">
        <v>47.35</v>
      </c>
      <c r="O9">
        <v>26901.66</v>
      </c>
      <c r="P9">
        <v>140.48</v>
      </c>
      <c r="Q9">
        <v>453.19</v>
      </c>
      <c r="R9">
        <v>64.75</v>
      </c>
      <c r="S9">
        <v>28.65</v>
      </c>
      <c r="T9">
        <v>17188.39</v>
      </c>
      <c r="U9">
        <v>0.44</v>
      </c>
      <c r="V9">
        <v>0.83</v>
      </c>
      <c r="W9">
        <v>0.14</v>
      </c>
      <c r="X9">
        <v>1.05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7.2597</v>
      </c>
      <c r="E10">
        <v>13.77</v>
      </c>
      <c r="F10">
        <v>9.68</v>
      </c>
      <c r="G10">
        <v>16.6</v>
      </c>
      <c r="H10">
        <v>0.25</v>
      </c>
      <c r="I10">
        <v>35</v>
      </c>
      <c r="J10">
        <v>216.63</v>
      </c>
      <c r="K10">
        <v>56.13</v>
      </c>
      <c r="L10">
        <v>3</v>
      </c>
      <c r="M10">
        <v>33</v>
      </c>
      <c r="N10">
        <v>47.51</v>
      </c>
      <c r="O10">
        <v>26952.08</v>
      </c>
      <c r="P10">
        <v>138.81</v>
      </c>
      <c r="Q10">
        <v>453.31</v>
      </c>
      <c r="R10">
        <v>61.91</v>
      </c>
      <c r="S10">
        <v>28.65</v>
      </c>
      <c r="T10">
        <v>15784.89</v>
      </c>
      <c r="U10">
        <v>0.46</v>
      </c>
      <c r="V10">
        <v>0.84</v>
      </c>
      <c r="W10">
        <v>0.14</v>
      </c>
      <c r="X10">
        <v>0.96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7.3789</v>
      </c>
      <c r="E11">
        <v>13.55</v>
      </c>
      <c r="F11">
        <v>9.59</v>
      </c>
      <c r="G11">
        <v>17.98</v>
      </c>
      <c r="H11">
        <v>0.27</v>
      </c>
      <c r="I11">
        <v>32</v>
      </c>
      <c r="J11">
        <v>217.04</v>
      </c>
      <c r="K11">
        <v>56.13</v>
      </c>
      <c r="L11">
        <v>3.25</v>
      </c>
      <c r="M11">
        <v>30</v>
      </c>
      <c r="N11">
        <v>47.66</v>
      </c>
      <c r="O11">
        <v>27002.55</v>
      </c>
      <c r="P11">
        <v>137.01</v>
      </c>
      <c r="Q11">
        <v>453.2</v>
      </c>
      <c r="R11">
        <v>58.74</v>
      </c>
      <c r="S11">
        <v>28.65</v>
      </c>
      <c r="T11">
        <v>14216.79</v>
      </c>
      <c r="U11">
        <v>0.49</v>
      </c>
      <c r="V11">
        <v>0.85</v>
      </c>
      <c r="W11">
        <v>0.13</v>
      </c>
      <c r="X11">
        <v>0.87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7.5141</v>
      </c>
      <c r="E12">
        <v>13.31</v>
      </c>
      <c r="F12">
        <v>9.470000000000001</v>
      </c>
      <c r="G12">
        <v>19.6</v>
      </c>
      <c r="H12">
        <v>0.29</v>
      </c>
      <c r="I12">
        <v>29</v>
      </c>
      <c r="J12">
        <v>217.45</v>
      </c>
      <c r="K12">
        <v>56.13</v>
      </c>
      <c r="L12">
        <v>3.5</v>
      </c>
      <c r="M12">
        <v>27</v>
      </c>
      <c r="N12">
        <v>47.82</v>
      </c>
      <c r="O12">
        <v>27053.07</v>
      </c>
      <c r="P12">
        <v>134.98</v>
      </c>
      <c r="Q12">
        <v>453.19</v>
      </c>
      <c r="R12">
        <v>54.76</v>
      </c>
      <c r="S12">
        <v>28.65</v>
      </c>
      <c r="T12">
        <v>12239.08</v>
      </c>
      <c r="U12">
        <v>0.52</v>
      </c>
      <c r="V12">
        <v>0.86</v>
      </c>
      <c r="W12">
        <v>0.13</v>
      </c>
      <c r="X12">
        <v>0.75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7.647</v>
      </c>
      <c r="E13">
        <v>13.08</v>
      </c>
      <c r="F13">
        <v>9.32</v>
      </c>
      <c r="G13">
        <v>20.72</v>
      </c>
      <c r="H13">
        <v>0.31</v>
      </c>
      <c r="I13">
        <v>27</v>
      </c>
      <c r="J13">
        <v>217.86</v>
      </c>
      <c r="K13">
        <v>56.13</v>
      </c>
      <c r="L13">
        <v>3.75</v>
      </c>
      <c r="M13">
        <v>25</v>
      </c>
      <c r="N13">
        <v>47.98</v>
      </c>
      <c r="O13">
        <v>27103.65</v>
      </c>
      <c r="P13">
        <v>132.35</v>
      </c>
      <c r="Q13">
        <v>453.17</v>
      </c>
      <c r="R13">
        <v>50.25</v>
      </c>
      <c r="S13">
        <v>28.65</v>
      </c>
      <c r="T13">
        <v>9996.41</v>
      </c>
      <c r="U13">
        <v>0.57</v>
      </c>
      <c r="V13">
        <v>0.87</v>
      </c>
      <c r="W13">
        <v>0.11</v>
      </c>
      <c r="X13">
        <v>0.6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7.5274</v>
      </c>
      <c r="E14">
        <v>13.28</v>
      </c>
      <c r="F14">
        <v>9.57</v>
      </c>
      <c r="G14">
        <v>22.09</v>
      </c>
      <c r="H14">
        <v>0.33</v>
      </c>
      <c r="I14">
        <v>26</v>
      </c>
      <c r="J14">
        <v>218.27</v>
      </c>
      <c r="K14">
        <v>56.13</v>
      </c>
      <c r="L14">
        <v>4</v>
      </c>
      <c r="M14">
        <v>24</v>
      </c>
      <c r="N14">
        <v>48.15</v>
      </c>
      <c r="O14">
        <v>27154.29</v>
      </c>
      <c r="P14">
        <v>135.88</v>
      </c>
      <c r="Q14">
        <v>453.17</v>
      </c>
      <c r="R14">
        <v>58.84</v>
      </c>
      <c r="S14">
        <v>28.65</v>
      </c>
      <c r="T14">
        <v>14294.75</v>
      </c>
      <c r="U14">
        <v>0.49</v>
      </c>
      <c r="V14">
        <v>0.85</v>
      </c>
      <c r="W14">
        <v>0.12</v>
      </c>
      <c r="X14">
        <v>0.85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7.6635</v>
      </c>
      <c r="E15">
        <v>13.05</v>
      </c>
      <c r="F15">
        <v>9.42</v>
      </c>
      <c r="G15">
        <v>23.56</v>
      </c>
      <c r="H15">
        <v>0.35</v>
      </c>
      <c r="I15">
        <v>24</v>
      </c>
      <c r="J15">
        <v>218.68</v>
      </c>
      <c r="K15">
        <v>56.13</v>
      </c>
      <c r="L15">
        <v>4.25</v>
      </c>
      <c r="M15">
        <v>22</v>
      </c>
      <c r="N15">
        <v>48.31</v>
      </c>
      <c r="O15">
        <v>27204.98</v>
      </c>
      <c r="P15">
        <v>133.17</v>
      </c>
      <c r="Q15">
        <v>453.26</v>
      </c>
      <c r="R15">
        <v>53.66</v>
      </c>
      <c r="S15">
        <v>28.65</v>
      </c>
      <c r="T15">
        <v>11715.86</v>
      </c>
      <c r="U15">
        <v>0.53</v>
      </c>
      <c r="V15">
        <v>0.86</v>
      </c>
      <c r="W15">
        <v>0.12</v>
      </c>
      <c r="X15">
        <v>0.7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7.7675</v>
      </c>
      <c r="E16">
        <v>12.87</v>
      </c>
      <c r="F16">
        <v>9.33</v>
      </c>
      <c r="G16">
        <v>25.45</v>
      </c>
      <c r="H16">
        <v>0.36</v>
      </c>
      <c r="I16">
        <v>22</v>
      </c>
      <c r="J16">
        <v>219.09</v>
      </c>
      <c r="K16">
        <v>56.13</v>
      </c>
      <c r="L16">
        <v>4.5</v>
      </c>
      <c r="M16">
        <v>20</v>
      </c>
      <c r="N16">
        <v>48.47</v>
      </c>
      <c r="O16">
        <v>27255.72</v>
      </c>
      <c r="P16">
        <v>131.42</v>
      </c>
      <c r="Q16">
        <v>453.18</v>
      </c>
      <c r="R16">
        <v>50.54</v>
      </c>
      <c r="S16">
        <v>28.65</v>
      </c>
      <c r="T16">
        <v>10167.1</v>
      </c>
      <c r="U16">
        <v>0.57</v>
      </c>
      <c r="V16">
        <v>0.87</v>
      </c>
      <c r="W16">
        <v>0.12</v>
      </c>
      <c r="X16">
        <v>0.61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7.8157</v>
      </c>
      <c r="E17">
        <v>12.79</v>
      </c>
      <c r="F17">
        <v>9.300000000000001</v>
      </c>
      <c r="G17">
        <v>26.56</v>
      </c>
      <c r="H17">
        <v>0.38</v>
      </c>
      <c r="I17">
        <v>21</v>
      </c>
      <c r="J17">
        <v>219.51</v>
      </c>
      <c r="K17">
        <v>56.13</v>
      </c>
      <c r="L17">
        <v>4.75</v>
      </c>
      <c r="M17">
        <v>19</v>
      </c>
      <c r="N17">
        <v>48.63</v>
      </c>
      <c r="O17">
        <v>27306.53</v>
      </c>
      <c r="P17">
        <v>130.61</v>
      </c>
      <c r="Q17">
        <v>453.21</v>
      </c>
      <c r="R17">
        <v>49.37</v>
      </c>
      <c r="S17">
        <v>28.65</v>
      </c>
      <c r="T17">
        <v>9586.83</v>
      </c>
      <c r="U17">
        <v>0.58</v>
      </c>
      <c r="V17">
        <v>0.87</v>
      </c>
      <c r="W17">
        <v>0.11</v>
      </c>
      <c r="X17">
        <v>0.57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7.8622</v>
      </c>
      <c r="E18">
        <v>12.72</v>
      </c>
      <c r="F18">
        <v>9.26</v>
      </c>
      <c r="G18">
        <v>27.79</v>
      </c>
      <c r="H18">
        <v>0.4</v>
      </c>
      <c r="I18">
        <v>20</v>
      </c>
      <c r="J18">
        <v>219.92</v>
      </c>
      <c r="K18">
        <v>56.13</v>
      </c>
      <c r="L18">
        <v>5</v>
      </c>
      <c r="M18">
        <v>18</v>
      </c>
      <c r="N18">
        <v>48.79</v>
      </c>
      <c r="O18">
        <v>27357.39</v>
      </c>
      <c r="P18">
        <v>129.82</v>
      </c>
      <c r="Q18">
        <v>453.17</v>
      </c>
      <c r="R18">
        <v>48.29</v>
      </c>
      <c r="S18">
        <v>28.65</v>
      </c>
      <c r="T18">
        <v>9047.52</v>
      </c>
      <c r="U18">
        <v>0.59</v>
      </c>
      <c r="V18">
        <v>0.88</v>
      </c>
      <c r="W18">
        <v>0.11</v>
      </c>
      <c r="X18">
        <v>0.54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7.9062</v>
      </c>
      <c r="E19">
        <v>12.65</v>
      </c>
      <c r="F19">
        <v>9.23</v>
      </c>
      <c r="G19">
        <v>29.16</v>
      </c>
      <c r="H19">
        <v>0.42</v>
      </c>
      <c r="I19">
        <v>19</v>
      </c>
      <c r="J19">
        <v>220.33</v>
      </c>
      <c r="K19">
        <v>56.13</v>
      </c>
      <c r="L19">
        <v>5.25</v>
      </c>
      <c r="M19">
        <v>17</v>
      </c>
      <c r="N19">
        <v>48.95</v>
      </c>
      <c r="O19">
        <v>27408.3</v>
      </c>
      <c r="P19">
        <v>129.09</v>
      </c>
      <c r="Q19">
        <v>453.19</v>
      </c>
      <c r="R19">
        <v>47.37</v>
      </c>
      <c r="S19">
        <v>28.65</v>
      </c>
      <c r="T19">
        <v>8596.879999999999</v>
      </c>
      <c r="U19">
        <v>0.6</v>
      </c>
      <c r="V19">
        <v>0.88</v>
      </c>
      <c r="W19">
        <v>0.11</v>
      </c>
      <c r="X19">
        <v>0.51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7.9521</v>
      </c>
      <c r="E20">
        <v>12.58</v>
      </c>
      <c r="F20">
        <v>9.199999999999999</v>
      </c>
      <c r="G20">
        <v>30.68</v>
      </c>
      <c r="H20">
        <v>0.44</v>
      </c>
      <c r="I20">
        <v>18</v>
      </c>
      <c r="J20">
        <v>220.74</v>
      </c>
      <c r="K20">
        <v>56.13</v>
      </c>
      <c r="L20">
        <v>5.5</v>
      </c>
      <c r="M20">
        <v>16</v>
      </c>
      <c r="N20">
        <v>49.12</v>
      </c>
      <c r="O20">
        <v>27459.27</v>
      </c>
      <c r="P20">
        <v>128.23</v>
      </c>
      <c r="Q20">
        <v>453.17</v>
      </c>
      <c r="R20">
        <v>46.35</v>
      </c>
      <c r="S20">
        <v>28.65</v>
      </c>
      <c r="T20">
        <v>8088.12</v>
      </c>
      <c r="U20">
        <v>0.62</v>
      </c>
      <c r="V20">
        <v>0.88</v>
      </c>
      <c r="W20">
        <v>0.11</v>
      </c>
      <c r="X20">
        <v>0.48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7.997</v>
      </c>
      <c r="E21">
        <v>12.5</v>
      </c>
      <c r="F21">
        <v>9.17</v>
      </c>
      <c r="G21">
        <v>32.38</v>
      </c>
      <c r="H21">
        <v>0.46</v>
      </c>
      <c r="I21">
        <v>17</v>
      </c>
      <c r="J21">
        <v>221.16</v>
      </c>
      <c r="K21">
        <v>56.13</v>
      </c>
      <c r="L21">
        <v>5.75</v>
      </c>
      <c r="M21">
        <v>15</v>
      </c>
      <c r="N21">
        <v>49.28</v>
      </c>
      <c r="O21">
        <v>27510.3</v>
      </c>
      <c r="P21">
        <v>127.38</v>
      </c>
      <c r="Q21">
        <v>453.19</v>
      </c>
      <c r="R21">
        <v>45.4</v>
      </c>
      <c r="S21">
        <v>28.65</v>
      </c>
      <c r="T21">
        <v>7618.78</v>
      </c>
      <c r="U21">
        <v>0.63</v>
      </c>
      <c r="V21">
        <v>0.89</v>
      </c>
      <c r="W21">
        <v>0.11</v>
      </c>
      <c r="X21">
        <v>0.45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7.9979</v>
      </c>
      <c r="E22">
        <v>12.5</v>
      </c>
      <c r="F22">
        <v>9.17</v>
      </c>
      <c r="G22">
        <v>32.37</v>
      </c>
      <c r="H22">
        <v>0.48</v>
      </c>
      <c r="I22">
        <v>17</v>
      </c>
      <c r="J22">
        <v>221.57</v>
      </c>
      <c r="K22">
        <v>56.13</v>
      </c>
      <c r="L22">
        <v>6</v>
      </c>
      <c r="M22">
        <v>15</v>
      </c>
      <c r="N22">
        <v>49.45</v>
      </c>
      <c r="O22">
        <v>27561.39</v>
      </c>
      <c r="P22">
        <v>127.06</v>
      </c>
      <c r="Q22">
        <v>453.2</v>
      </c>
      <c r="R22">
        <v>45.38</v>
      </c>
      <c r="S22">
        <v>28.65</v>
      </c>
      <c r="T22">
        <v>7607.52</v>
      </c>
      <c r="U22">
        <v>0.63</v>
      </c>
      <c r="V22">
        <v>0.89</v>
      </c>
      <c r="W22">
        <v>0.11</v>
      </c>
      <c r="X22">
        <v>0.45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8.0402</v>
      </c>
      <c r="E23">
        <v>12.44</v>
      </c>
      <c r="F23">
        <v>9.15</v>
      </c>
      <c r="G23">
        <v>34.31</v>
      </c>
      <c r="H23">
        <v>0.5</v>
      </c>
      <c r="I23">
        <v>16</v>
      </c>
      <c r="J23">
        <v>221.99</v>
      </c>
      <c r="K23">
        <v>56.13</v>
      </c>
      <c r="L23">
        <v>6.25</v>
      </c>
      <c r="M23">
        <v>14</v>
      </c>
      <c r="N23">
        <v>49.61</v>
      </c>
      <c r="O23">
        <v>27612.53</v>
      </c>
      <c r="P23">
        <v>126.22</v>
      </c>
      <c r="Q23">
        <v>453.19</v>
      </c>
      <c r="R23">
        <v>44.6</v>
      </c>
      <c r="S23">
        <v>28.65</v>
      </c>
      <c r="T23">
        <v>7222.55</v>
      </c>
      <c r="U23">
        <v>0.64</v>
      </c>
      <c r="V23">
        <v>0.89</v>
      </c>
      <c r="W23">
        <v>0.11</v>
      </c>
      <c r="X23">
        <v>0.43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8.0937</v>
      </c>
      <c r="E24">
        <v>12.36</v>
      </c>
      <c r="F24">
        <v>9.109999999999999</v>
      </c>
      <c r="G24">
        <v>36.44</v>
      </c>
      <c r="H24">
        <v>0.52</v>
      </c>
      <c r="I24">
        <v>15</v>
      </c>
      <c r="J24">
        <v>222.4</v>
      </c>
      <c r="K24">
        <v>56.13</v>
      </c>
      <c r="L24">
        <v>6.5</v>
      </c>
      <c r="M24">
        <v>13</v>
      </c>
      <c r="N24">
        <v>49.78</v>
      </c>
      <c r="O24">
        <v>27663.85</v>
      </c>
      <c r="P24">
        <v>125.1</v>
      </c>
      <c r="Q24">
        <v>453.17</v>
      </c>
      <c r="R24">
        <v>43.17</v>
      </c>
      <c r="S24">
        <v>28.65</v>
      </c>
      <c r="T24">
        <v>6514.7</v>
      </c>
      <c r="U24">
        <v>0.66</v>
      </c>
      <c r="V24">
        <v>0.89</v>
      </c>
      <c r="W24">
        <v>0.11</v>
      </c>
      <c r="X24">
        <v>0.39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8.108499999999999</v>
      </c>
      <c r="E25">
        <v>12.33</v>
      </c>
      <c r="F25">
        <v>9.09</v>
      </c>
      <c r="G25">
        <v>36.35</v>
      </c>
      <c r="H25">
        <v>0.54</v>
      </c>
      <c r="I25">
        <v>15</v>
      </c>
      <c r="J25">
        <v>222.82</v>
      </c>
      <c r="K25">
        <v>56.13</v>
      </c>
      <c r="L25">
        <v>6.75</v>
      </c>
      <c r="M25">
        <v>13</v>
      </c>
      <c r="N25">
        <v>49.94</v>
      </c>
      <c r="O25">
        <v>27715.11</v>
      </c>
      <c r="P25">
        <v>124.39</v>
      </c>
      <c r="Q25">
        <v>453.19</v>
      </c>
      <c r="R25">
        <v>42.3</v>
      </c>
      <c r="S25">
        <v>28.65</v>
      </c>
      <c r="T25">
        <v>6078.99</v>
      </c>
      <c r="U25">
        <v>0.68</v>
      </c>
      <c r="V25">
        <v>0.89</v>
      </c>
      <c r="W25">
        <v>0.11</v>
      </c>
      <c r="X25">
        <v>0.37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8.1928</v>
      </c>
      <c r="E26">
        <v>12.21</v>
      </c>
      <c r="F26">
        <v>9</v>
      </c>
      <c r="G26">
        <v>38.58</v>
      </c>
      <c r="H26">
        <v>0.5600000000000001</v>
      </c>
      <c r="I26">
        <v>14</v>
      </c>
      <c r="J26">
        <v>223.23</v>
      </c>
      <c r="K26">
        <v>56.13</v>
      </c>
      <c r="L26">
        <v>7</v>
      </c>
      <c r="M26">
        <v>12</v>
      </c>
      <c r="N26">
        <v>50.11</v>
      </c>
      <c r="O26">
        <v>27766.43</v>
      </c>
      <c r="P26">
        <v>123.04</v>
      </c>
      <c r="Q26">
        <v>453.17</v>
      </c>
      <c r="R26">
        <v>39.7</v>
      </c>
      <c r="S26">
        <v>28.65</v>
      </c>
      <c r="T26">
        <v>4782.57</v>
      </c>
      <c r="U26">
        <v>0.72</v>
      </c>
      <c r="V26">
        <v>0.9</v>
      </c>
      <c r="W26">
        <v>0.1</v>
      </c>
      <c r="X26">
        <v>0.28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8.0968</v>
      </c>
      <c r="E27">
        <v>12.35</v>
      </c>
      <c r="F27">
        <v>9.15</v>
      </c>
      <c r="G27">
        <v>39.2</v>
      </c>
      <c r="H27">
        <v>0.58</v>
      </c>
      <c r="I27">
        <v>14</v>
      </c>
      <c r="J27">
        <v>223.65</v>
      </c>
      <c r="K27">
        <v>56.13</v>
      </c>
      <c r="L27">
        <v>7.25</v>
      </c>
      <c r="M27">
        <v>12</v>
      </c>
      <c r="N27">
        <v>50.27</v>
      </c>
      <c r="O27">
        <v>27817.81</v>
      </c>
      <c r="P27">
        <v>124.9</v>
      </c>
      <c r="Q27">
        <v>453.21</v>
      </c>
      <c r="R27">
        <v>44.96</v>
      </c>
      <c r="S27">
        <v>28.65</v>
      </c>
      <c r="T27">
        <v>7417.34</v>
      </c>
      <c r="U27">
        <v>0.64</v>
      </c>
      <c r="V27">
        <v>0.89</v>
      </c>
      <c r="W27">
        <v>0.1</v>
      </c>
      <c r="X27">
        <v>0.43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8.177199999999999</v>
      </c>
      <c r="E28">
        <v>12.23</v>
      </c>
      <c r="F28">
        <v>9.07</v>
      </c>
      <c r="G28">
        <v>41.85</v>
      </c>
      <c r="H28">
        <v>0.59</v>
      </c>
      <c r="I28">
        <v>13</v>
      </c>
      <c r="J28">
        <v>224.07</v>
      </c>
      <c r="K28">
        <v>56.13</v>
      </c>
      <c r="L28">
        <v>7.5</v>
      </c>
      <c r="M28">
        <v>11</v>
      </c>
      <c r="N28">
        <v>50.44</v>
      </c>
      <c r="O28">
        <v>27869.24</v>
      </c>
      <c r="P28">
        <v>123.49</v>
      </c>
      <c r="Q28">
        <v>453.17</v>
      </c>
      <c r="R28">
        <v>42.08</v>
      </c>
      <c r="S28">
        <v>28.65</v>
      </c>
      <c r="T28">
        <v>5979.51</v>
      </c>
      <c r="U28">
        <v>0.68</v>
      </c>
      <c r="V28">
        <v>0.9</v>
      </c>
      <c r="W28">
        <v>0.1</v>
      </c>
      <c r="X28">
        <v>0.35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8.1759</v>
      </c>
      <c r="E29">
        <v>12.23</v>
      </c>
      <c r="F29">
        <v>9.07</v>
      </c>
      <c r="G29">
        <v>41.86</v>
      </c>
      <c r="H29">
        <v>0.61</v>
      </c>
      <c r="I29">
        <v>13</v>
      </c>
      <c r="J29">
        <v>224.49</v>
      </c>
      <c r="K29">
        <v>56.13</v>
      </c>
      <c r="L29">
        <v>7.75</v>
      </c>
      <c r="M29">
        <v>11</v>
      </c>
      <c r="N29">
        <v>50.61</v>
      </c>
      <c r="O29">
        <v>27920.73</v>
      </c>
      <c r="P29">
        <v>122.96</v>
      </c>
      <c r="Q29">
        <v>453.17</v>
      </c>
      <c r="R29">
        <v>42.11</v>
      </c>
      <c r="S29">
        <v>28.65</v>
      </c>
      <c r="T29">
        <v>5997.02</v>
      </c>
      <c r="U29">
        <v>0.68</v>
      </c>
      <c r="V29">
        <v>0.9</v>
      </c>
      <c r="W29">
        <v>0.1</v>
      </c>
      <c r="X29">
        <v>0.35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8.229900000000001</v>
      </c>
      <c r="E30">
        <v>12.15</v>
      </c>
      <c r="F30">
        <v>9.029999999999999</v>
      </c>
      <c r="G30">
        <v>45.16</v>
      </c>
      <c r="H30">
        <v>0.63</v>
      </c>
      <c r="I30">
        <v>12</v>
      </c>
      <c r="J30">
        <v>224.9</v>
      </c>
      <c r="K30">
        <v>56.13</v>
      </c>
      <c r="L30">
        <v>8</v>
      </c>
      <c r="M30">
        <v>10</v>
      </c>
      <c r="N30">
        <v>50.78</v>
      </c>
      <c r="O30">
        <v>27972.28</v>
      </c>
      <c r="P30">
        <v>121.8</v>
      </c>
      <c r="Q30">
        <v>453.18</v>
      </c>
      <c r="R30">
        <v>40.74</v>
      </c>
      <c r="S30">
        <v>28.65</v>
      </c>
      <c r="T30">
        <v>5312.71</v>
      </c>
      <c r="U30">
        <v>0.7</v>
      </c>
      <c r="V30">
        <v>0.9</v>
      </c>
      <c r="W30">
        <v>0.1</v>
      </c>
      <c r="X30">
        <v>0.31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8.225199999999999</v>
      </c>
      <c r="E31">
        <v>12.16</v>
      </c>
      <c r="F31">
        <v>9.039999999999999</v>
      </c>
      <c r="G31">
        <v>45.19</v>
      </c>
      <c r="H31">
        <v>0.65</v>
      </c>
      <c r="I31">
        <v>12</v>
      </c>
      <c r="J31">
        <v>225.32</v>
      </c>
      <c r="K31">
        <v>56.13</v>
      </c>
      <c r="L31">
        <v>8.25</v>
      </c>
      <c r="M31">
        <v>10</v>
      </c>
      <c r="N31">
        <v>50.95</v>
      </c>
      <c r="O31">
        <v>28023.89</v>
      </c>
      <c r="P31">
        <v>121.83</v>
      </c>
      <c r="Q31">
        <v>453.17</v>
      </c>
      <c r="R31">
        <v>41.08</v>
      </c>
      <c r="S31">
        <v>28.65</v>
      </c>
      <c r="T31">
        <v>5486.02</v>
      </c>
      <c r="U31">
        <v>0.7</v>
      </c>
      <c r="V31">
        <v>0.9</v>
      </c>
      <c r="W31">
        <v>0.1</v>
      </c>
      <c r="X31">
        <v>0.32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8.2194</v>
      </c>
      <c r="E32">
        <v>12.17</v>
      </c>
      <c r="F32">
        <v>9.050000000000001</v>
      </c>
      <c r="G32">
        <v>45.23</v>
      </c>
      <c r="H32">
        <v>0.67</v>
      </c>
      <c r="I32">
        <v>12</v>
      </c>
      <c r="J32">
        <v>225.74</v>
      </c>
      <c r="K32">
        <v>56.13</v>
      </c>
      <c r="L32">
        <v>8.5</v>
      </c>
      <c r="M32">
        <v>10</v>
      </c>
      <c r="N32">
        <v>51.11</v>
      </c>
      <c r="O32">
        <v>28075.56</v>
      </c>
      <c r="P32">
        <v>121.21</v>
      </c>
      <c r="Q32">
        <v>453.23</v>
      </c>
      <c r="R32">
        <v>41.26</v>
      </c>
      <c r="S32">
        <v>28.65</v>
      </c>
      <c r="T32">
        <v>5574</v>
      </c>
      <c r="U32">
        <v>0.6899999999999999</v>
      </c>
      <c r="V32">
        <v>0.9</v>
      </c>
      <c r="W32">
        <v>0.1</v>
      </c>
      <c r="X32">
        <v>0.33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8.2797</v>
      </c>
      <c r="E33">
        <v>12.08</v>
      </c>
      <c r="F33">
        <v>9</v>
      </c>
      <c r="G33">
        <v>49.09</v>
      </c>
      <c r="H33">
        <v>0.6899999999999999</v>
      </c>
      <c r="I33">
        <v>11</v>
      </c>
      <c r="J33">
        <v>226.16</v>
      </c>
      <c r="K33">
        <v>56.13</v>
      </c>
      <c r="L33">
        <v>8.75</v>
      </c>
      <c r="M33">
        <v>9</v>
      </c>
      <c r="N33">
        <v>51.28</v>
      </c>
      <c r="O33">
        <v>28127.29</v>
      </c>
      <c r="P33">
        <v>120.24</v>
      </c>
      <c r="Q33">
        <v>453.17</v>
      </c>
      <c r="R33">
        <v>39.77</v>
      </c>
      <c r="S33">
        <v>28.65</v>
      </c>
      <c r="T33">
        <v>4834.17</v>
      </c>
      <c r="U33">
        <v>0.72</v>
      </c>
      <c r="V33">
        <v>0.9</v>
      </c>
      <c r="W33">
        <v>0.1</v>
      </c>
      <c r="X33">
        <v>0.28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8.2776</v>
      </c>
      <c r="E34">
        <v>12.08</v>
      </c>
      <c r="F34">
        <v>9</v>
      </c>
      <c r="G34">
        <v>49.11</v>
      </c>
      <c r="H34">
        <v>0.71</v>
      </c>
      <c r="I34">
        <v>11</v>
      </c>
      <c r="J34">
        <v>226.58</v>
      </c>
      <c r="K34">
        <v>56.13</v>
      </c>
      <c r="L34">
        <v>9</v>
      </c>
      <c r="M34">
        <v>9</v>
      </c>
      <c r="N34">
        <v>51.45</v>
      </c>
      <c r="O34">
        <v>28179.08</v>
      </c>
      <c r="P34">
        <v>120.18</v>
      </c>
      <c r="Q34">
        <v>453.2</v>
      </c>
      <c r="R34">
        <v>39.76</v>
      </c>
      <c r="S34">
        <v>28.65</v>
      </c>
      <c r="T34">
        <v>4829.29</v>
      </c>
      <c r="U34">
        <v>0.72</v>
      </c>
      <c r="V34">
        <v>0.9</v>
      </c>
      <c r="W34">
        <v>0.1</v>
      </c>
      <c r="X34">
        <v>0.28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8.2713</v>
      </c>
      <c r="E35">
        <v>12.09</v>
      </c>
      <c r="F35">
        <v>9.01</v>
      </c>
      <c r="G35">
        <v>49.16</v>
      </c>
      <c r="H35">
        <v>0.72</v>
      </c>
      <c r="I35">
        <v>11</v>
      </c>
      <c r="J35">
        <v>227</v>
      </c>
      <c r="K35">
        <v>56.13</v>
      </c>
      <c r="L35">
        <v>9.25</v>
      </c>
      <c r="M35">
        <v>9</v>
      </c>
      <c r="N35">
        <v>51.62</v>
      </c>
      <c r="O35">
        <v>28230.92</v>
      </c>
      <c r="P35">
        <v>119.56</v>
      </c>
      <c r="Q35">
        <v>453.17</v>
      </c>
      <c r="R35">
        <v>40.22</v>
      </c>
      <c r="S35">
        <v>28.65</v>
      </c>
      <c r="T35">
        <v>5062.41</v>
      </c>
      <c r="U35">
        <v>0.71</v>
      </c>
      <c r="V35">
        <v>0.9</v>
      </c>
      <c r="W35">
        <v>0.1</v>
      </c>
      <c r="X35">
        <v>0.29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8.3285</v>
      </c>
      <c r="E36">
        <v>12.01</v>
      </c>
      <c r="F36">
        <v>8.970000000000001</v>
      </c>
      <c r="G36">
        <v>53.83</v>
      </c>
      <c r="H36">
        <v>0.74</v>
      </c>
      <c r="I36">
        <v>10</v>
      </c>
      <c r="J36">
        <v>227.42</v>
      </c>
      <c r="K36">
        <v>56.13</v>
      </c>
      <c r="L36">
        <v>9.5</v>
      </c>
      <c r="M36">
        <v>8</v>
      </c>
      <c r="N36">
        <v>51.8</v>
      </c>
      <c r="O36">
        <v>28282.83</v>
      </c>
      <c r="P36">
        <v>118.54</v>
      </c>
      <c r="Q36">
        <v>453.22</v>
      </c>
      <c r="R36">
        <v>38.77</v>
      </c>
      <c r="S36">
        <v>28.65</v>
      </c>
      <c r="T36">
        <v>4341.41</v>
      </c>
      <c r="U36">
        <v>0.74</v>
      </c>
      <c r="V36">
        <v>0.91</v>
      </c>
      <c r="W36">
        <v>0.1</v>
      </c>
      <c r="X36">
        <v>0.25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8.347799999999999</v>
      </c>
      <c r="E37">
        <v>11.98</v>
      </c>
      <c r="F37">
        <v>8.94</v>
      </c>
      <c r="G37">
        <v>53.66</v>
      </c>
      <c r="H37">
        <v>0.76</v>
      </c>
      <c r="I37">
        <v>10</v>
      </c>
      <c r="J37">
        <v>227.84</v>
      </c>
      <c r="K37">
        <v>56.13</v>
      </c>
      <c r="L37">
        <v>9.75</v>
      </c>
      <c r="M37">
        <v>8</v>
      </c>
      <c r="N37">
        <v>51.97</v>
      </c>
      <c r="O37">
        <v>28334.8</v>
      </c>
      <c r="P37">
        <v>117.94</v>
      </c>
      <c r="Q37">
        <v>453.19</v>
      </c>
      <c r="R37">
        <v>37.72</v>
      </c>
      <c r="S37">
        <v>28.65</v>
      </c>
      <c r="T37">
        <v>3817.3</v>
      </c>
      <c r="U37">
        <v>0.76</v>
      </c>
      <c r="V37">
        <v>0.91</v>
      </c>
      <c r="W37">
        <v>0.1</v>
      </c>
      <c r="X37">
        <v>0.22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8.3614</v>
      </c>
      <c r="E38">
        <v>11.96</v>
      </c>
      <c r="F38">
        <v>8.92</v>
      </c>
      <c r="G38">
        <v>53.55</v>
      </c>
      <c r="H38">
        <v>0.78</v>
      </c>
      <c r="I38">
        <v>10</v>
      </c>
      <c r="J38">
        <v>228.27</v>
      </c>
      <c r="K38">
        <v>56.13</v>
      </c>
      <c r="L38">
        <v>10</v>
      </c>
      <c r="M38">
        <v>8</v>
      </c>
      <c r="N38">
        <v>52.14</v>
      </c>
      <c r="O38">
        <v>28386.82</v>
      </c>
      <c r="P38">
        <v>117.09</v>
      </c>
      <c r="Q38">
        <v>453.17</v>
      </c>
      <c r="R38">
        <v>37.3</v>
      </c>
      <c r="S38">
        <v>28.65</v>
      </c>
      <c r="T38">
        <v>3604.43</v>
      </c>
      <c r="U38">
        <v>0.77</v>
      </c>
      <c r="V38">
        <v>0.91</v>
      </c>
      <c r="W38">
        <v>0.09</v>
      </c>
      <c r="X38">
        <v>0.2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8.2942</v>
      </c>
      <c r="E39">
        <v>12.06</v>
      </c>
      <c r="F39">
        <v>9.02</v>
      </c>
      <c r="G39">
        <v>54.13</v>
      </c>
      <c r="H39">
        <v>0.8</v>
      </c>
      <c r="I39">
        <v>10</v>
      </c>
      <c r="J39">
        <v>228.69</v>
      </c>
      <c r="K39">
        <v>56.13</v>
      </c>
      <c r="L39">
        <v>10.25</v>
      </c>
      <c r="M39">
        <v>8</v>
      </c>
      <c r="N39">
        <v>52.31</v>
      </c>
      <c r="O39">
        <v>28438.91</v>
      </c>
      <c r="P39">
        <v>117.78</v>
      </c>
      <c r="Q39">
        <v>453.19</v>
      </c>
      <c r="R39">
        <v>40.58</v>
      </c>
      <c r="S39">
        <v>28.65</v>
      </c>
      <c r="T39">
        <v>5246.28</v>
      </c>
      <c r="U39">
        <v>0.71</v>
      </c>
      <c r="V39">
        <v>0.9</v>
      </c>
      <c r="W39">
        <v>0.1</v>
      </c>
      <c r="X39">
        <v>0.3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8.379099999999999</v>
      </c>
      <c r="E40">
        <v>11.93</v>
      </c>
      <c r="F40">
        <v>8.94</v>
      </c>
      <c r="G40">
        <v>59.61</v>
      </c>
      <c r="H40">
        <v>0.8100000000000001</v>
      </c>
      <c r="I40">
        <v>9</v>
      </c>
      <c r="J40">
        <v>229.11</v>
      </c>
      <c r="K40">
        <v>56.13</v>
      </c>
      <c r="L40">
        <v>10.5</v>
      </c>
      <c r="M40">
        <v>7</v>
      </c>
      <c r="N40">
        <v>52.48</v>
      </c>
      <c r="O40">
        <v>28491.06</v>
      </c>
      <c r="P40">
        <v>116.16</v>
      </c>
      <c r="Q40">
        <v>453.17</v>
      </c>
      <c r="R40">
        <v>37.85</v>
      </c>
      <c r="S40">
        <v>28.65</v>
      </c>
      <c r="T40">
        <v>3886.43</v>
      </c>
      <c r="U40">
        <v>0.76</v>
      </c>
      <c r="V40">
        <v>0.91</v>
      </c>
      <c r="W40">
        <v>0.09</v>
      </c>
      <c r="X40">
        <v>0.22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8.3713</v>
      </c>
      <c r="E41">
        <v>11.95</v>
      </c>
      <c r="F41">
        <v>8.949999999999999</v>
      </c>
      <c r="G41">
        <v>59.69</v>
      </c>
      <c r="H41">
        <v>0.83</v>
      </c>
      <c r="I41">
        <v>9</v>
      </c>
      <c r="J41">
        <v>229.53</v>
      </c>
      <c r="K41">
        <v>56.13</v>
      </c>
      <c r="L41">
        <v>10.75</v>
      </c>
      <c r="M41">
        <v>7</v>
      </c>
      <c r="N41">
        <v>52.66</v>
      </c>
      <c r="O41">
        <v>28543.27</v>
      </c>
      <c r="P41">
        <v>116.01</v>
      </c>
      <c r="Q41">
        <v>453.17</v>
      </c>
      <c r="R41">
        <v>38.2</v>
      </c>
      <c r="S41">
        <v>28.65</v>
      </c>
      <c r="T41">
        <v>4059.33</v>
      </c>
      <c r="U41">
        <v>0.75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8.372299999999999</v>
      </c>
      <c r="E42">
        <v>11.94</v>
      </c>
      <c r="F42">
        <v>8.949999999999999</v>
      </c>
      <c r="G42">
        <v>59.68</v>
      </c>
      <c r="H42">
        <v>0.85</v>
      </c>
      <c r="I42">
        <v>9</v>
      </c>
      <c r="J42">
        <v>229.96</v>
      </c>
      <c r="K42">
        <v>56.13</v>
      </c>
      <c r="L42">
        <v>11</v>
      </c>
      <c r="M42">
        <v>7</v>
      </c>
      <c r="N42">
        <v>52.83</v>
      </c>
      <c r="O42">
        <v>28595.54</v>
      </c>
      <c r="P42">
        <v>116.34</v>
      </c>
      <c r="Q42">
        <v>453.17</v>
      </c>
      <c r="R42">
        <v>38.22</v>
      </c>
      <c r="S42">
        <v>28.65</v>
      </c>
      <c r="T42">
        <v>4068.23</v>
      </c>
      <c r="U42">
        <v>0.75</v>
      </c>
      <c r="V42">
        <v>0.91</v>
      </c>
      <c r="W42">
        <v>0.09</v>
      </c>
      <c r="X42">
        <v>0.23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8.3727</v>
      </c>
      <c r="E43">
        <v>11.94</v>
      </c>
      <c r="F43">
        <v>8.949999999999999</v>
      </c>
      <c r="G43">
        <v>59.67</v>
      </c>
      <c r="H43">
        <v>0.87</v>
      </c>
      <c r="I43">
        <v>9</v>
      </c>
      <c r="J43">
        <v>230.38</v>
      </c>
      <c r="K43">
        <v>56.13</v>
      </c>
      <c r="L43">
        <v>11.25</v>
      </c>
      <c r="M43">
        <v>7</v>
      </c>
      <c r="N43">
        <v>53</v>
      </c>
      <c r="O43">
        <v>28647.87</v>
      </c>
      <c r="P43">
        <v>115.71</v>
      </c>
      <c r="Q43">
        <v>453.17</v>
      </c>
      <c r="R43">
        <v>38.15</v>
      </c>
      <c r="S43">
        <v>28.65</v>
      </c>
      <c r="T43">
        <v>4033.02</v>
      </c>
      <c r="U43">
        <v>0.75</v>
      </c>
      <c r="V43">
        <v>0.91</v>
      </c>
      <c r="W43">
        <v>0.1</v>
      </c>
      <c r="X43">
        <v>0.23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8.368</v>
      </c>
      <c r="E44">
        <v>11.95</v>
      </c>
      <c r="F44">
        <v>8.960000000000001</v>
      </c>
      <c r="G44">
        <v>59.72</v>
      </c>
      <c r="H44">
        <v>0.89</v>
      </c>
      <c r="I44">
        <v>9</v>
      </c>
      <c r="J44">
        <v>230.81</v>
      </c>
      <c r="K44">
        <v>56.13</v>
      </c>
      <c r="L44">
        <v>11.5</v>
      </c>
      <c r="M44">
        <v>7</v>
      </c>
      <c r="N44">
        <v>53.18</v>
      </c>
      <c r="O44">
        <v>28700.26</v>
      </c>
      <c r="P44">
        <v>115.44</v>
      </c>
      <c r="Q44">
        <v>453.18</v>
      </c>
      <c r="R44">
        <v>38.33</v>
      </c>
      <c r="S44">
        <v>28.65</v>
      </c>
      <c r="T44">
        <v>4125.28</v>
      </c>
      <c r="U44">
        <v>0.75</v>
      </c>
      <c r="V44">
        <v>0.91</v>
      </c>
      <c r="W44">
        <v>0.1</v>
      </c>
      <c r="X44">
        <v>0.24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8.432700000000001</v>
      </c>
      <c r="E45">
        <v>11.86</v>
      </c>
      <c r="F45">
        <v>8.91</v>
      </c>
      <c r="G45">
        <v>66.81</v>
      </c>
      <c r="H45">
        <v>0.9</v>
      </c>
      <c r="I45">
        <v>8</v>
      </c>
      <c r="J45">
        <v>231.23</v>
      </c>
      <c r="K45">
        <v>56.13</v>
      </c>
      <c r="L45">
        <v>11.75</v>
      </c>
      <c r="M45">
        <v>6</v>
      </c>
      <c r="N45">
        <v>53.36</v>
      </c>
      <c r="O45">
        <v>28752.71</v>
      </c>
      <c r="P45">
        <v>113.77</v>
      </c>
      <c r="Q45">
        <v>453.17</v>
      </c>
      <c r="R45">
        <v>36.64</v>
      </c>
      <c r="S45">
        <v>28.65</v>
      </c>
      <c r="T45">
        <v>3285.2</v>
      </c>
      <c r="U45">
        <v>0.78</v>
      </c>
      <c r="V45">
        <v>0.91</v>
      </c>
      <c r="W45">
        <v>0.09</v>
      </c>
      <c r="X45">
        <v>0.19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8.424799999999999</v>
      </c>
      <c r="E46">
        <v>11.87</v>
      </c>
      <c r="F46">
        <v>8.92</v>
      </c>
      <c r="G46">
        <v>66.89</v>
      </c>
      <c r="H46">
        <v>0.92</v>
      </c>
      <c r="I46">
        <v>8</v>
      </c>
      <c r="J46">
        <v>231.66</v>
      </c>
      <c r="K46">
        <v>56.13</v>
      </c>
      <c r="L46">
        <v>12</v>
      </c>
      <c r="M46">
        <v>6</v>
      </c>
      <c r="N46">
        <v>53.53</v>
      </c>
      <c r="O46">
        <v>28805.23</v>
      </c>
      <c r="P46">
        <v>113.72</v>
      </c>
      <c r="Q46">
        <v>453.17</v>
      </c>
      <c r="R46">
        <v>37.13</v>
      </c>
      <c r="S46">
        <v>28.65</v>
      </c>
      <c r="T46">
        <v>3528.07</v>
      </c>
      <c r="U46">
        <v>0.77</v>
      </c>
      <c r="V46">
        <v>0.91</v>
      </c>
      <c r="W46">
        <v>0.09</v>
      </c>
      <c r="X46">
        <v>0.2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8.4305</v>
      </c>
      <c r="E47">
        <v>11.86</v>
      </c>
      <c r="F47">
        <v>8.91</v>
      </c>
      <c r="G47">
        <v>66.83</v>
      </c>
      <c r="H47">
        <v>0.9399999999999999</v>
      </c>
      <c r="I47">
        <v>8</v>
      </c>
      <c r="J47">
        <v>232.08</v>
      </c>
      <c r="K47">
        <v>56.13</v>
      </c>
      <c r="L47">
        <v>12.25</v>
      </c>
      <c r="M47">
        <v>6</v>
      </c>
      <c r="N47">
        <v>53.71</v>
      </c>
      <c r="O47">
        <v>28857.81</v>
      </c>
      <c r="P47">
        <v>113.29</v>
      </c>
      <c r="Q47">
        <v>453.17</v>
      </c>
      <c r="R47">
        <v>36.74</v>
      </c>
      <c r="S47">
        <v>28.65</v>
      </c>
      <c r="T47">
        <v>3336.71</v>
      </c>
      <c r="U47">
        <v>0.78</v>
      </c>
      <c r="V47">
        <v>0.91</v>
      </c>
      <c r="W47">
        <v>0.1</v>
      </c>
      <c r="X47">
        <v>0.19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8.4465</v>
      </c>
      <c r="E48">
        <v>11.84</v>
      </c>
      <c r="F48">
        <v>8.890000000000001</v>
      </c>
      <c r="G48">
        <v>66.66</v>
      </c>
      <c r="H48">
        <v>0.96</v>
      </c>
      <c r="I48">
        <v>8</v>
      </c>
      <c r="J48">
        <v>232.51</v>
      </c>
      <c r="K48">
        <v>56.13</v>
      </c>
      <c r="L48">
        <v>12.5</v>
      </c>
      <c r="M48">
        <v>6</v>
      </c>
      <c r="N48">
        <v>53.88</v>
      </c>
      <c r="O48">
        <v>28910.45</v>
      </c>
      <c r="P48">
        <v>112.44</v>
      </c>
      <c r="Q48">
        <v>453.17</v>
      </c>
      <c r="R48">
        <v>35.87</v>
      </c>
      <c r="S48">
        <v>28.65</v>
      </c>
      <c r="T48">
        <v>2900.84</v>
      </c>
      <c r="U48">
        <v>0.8</v>
      </c>
      <c r="V48">
        <v>0.91</v>
      </c>
      <c r="W48">
        <v>0.1</v>
      </c>
      <c r="X48">
        <v>0.17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8.452299999999999</v>
      </c>
      <c r="E49">
        <v>11.83</v>
      </c>
      <c r="F49">
        <v>8.880000000000001</v>
      </c>
      <c r="G49">
        <v>66.59999999999999</v>
      </c>
      <c r="H49">
        <v>0.97</v>
      </c>
      <c r="I49">
        <v>8</v>
      </c>
      <c r="J49">
        <v>232.94</v>
      </c>
      <c r="K49">
        <v>56.13</v>
      </c>
      <c r="L49">
        <v>12.75</v>
      </c>
      <c r="M49">
        <v>6</v>
      </c>
      <c r="N49">
        <v>54.06</v>
      </c>
      <c r="O49">
        <v>28963.15</v>
      </c>
      <c r="P49">
        <v>111.9</v>
      </c>
      <c r="Q49">
        <v>453.17</v>
      </c>
      <c r="R49">
        <v>35.89</v>
      </c>
      <c r="S49">
        <v>28.65</v>
      </c>
      <c r="T49">
        <v>2911.68</v>
      </c>
      <c r="U49">
        <v>0.8</v>
      </c>
      <c r="V49">
        <v>0.92</v>
      </c>
      <c r="W49">
        <v>0.09</v>
      </c>
      <c r="X49">
        <v>0.16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8.4077</v>
      </c>
      <c r="E50">
        <v>11.89</v>
      </c>
      <c r="F50">
        <v>8.94</v>
      </c>
      <c r="G50">
        <v>67.08</v>
      </c>
      <c r="H50">
        <v>0.99</v>
      </c>
      <c r="I50">
        <v>8</v>
      </c>
      <c r="J50">
        <v>233.37</v>
      </c>
      <c r="K50">
        <v>56.13</v>
      </c>
      <c r="L50">
        <v>13</v>
      </c>
      <c r="M50">
        <v>6</v>
      </c>
      <c r="N50">
        <v>54.24</v>
      </c>
      <c r="O50">
        <v>29015.91</v>
      </c>
      <c r="P50">
        <v>112.21</v>
      </c>
      <c r="Q50">
        <v>453.19</v>
      </c>
      <c r="R50">
        <v>37.99</v>
      </c>
      <c r="S50">
        <v>28.65</v>
      </c>
      <c r="T50">
        <v>3961.53</v>
      </c>
      <c r="U50">
        <v>0.75</v>
      </c>
      <c r="V50">
        <v>0.91</v>
      </c>
      <c r="W50">
        <v>0.09</v>
      </c>
      <c r="X50">
        <v>0.22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8.4702</v>
      </c>
      <c r="E51">
        <v>11.81</v>
      </c>
      <c r="F51">
        <v>8.9</v>
      </c>
      <c r="G51">
        <v>76.27</v>
      </c>
      <c r="H51">
        <v>1.01</v>
      </c>
      <c r="I51">
        <v>7</v>
      </c>
      <c r="J51">
        <v>233.79</v>
      </c>
      <c r="K51">
        <v>56.13</v>
      </c>
      <c r="L51">
        <v>13.25</v>
      </c>
      <c r="M51">
        <v>5</v>
      </c>
      <c r="N51">
        <v>54.42</v>
      </c>
      <c r="O51">
        <v>29068.74</v>
      </c>
      <c r="P51">
        <v>111.1</v>
      </c>
      <c r="Q51">
        <v>453.25</v>
      </c>
      <c r="R51">
        <v>36.41</v>
      </c>
      <c r="S51">
        <v>28.65</v>
      </c>
      <c r="T51">
        <v>3173.97</v>
      </c>
      <c r="U51">
        <v>0.79</v>
      </c>
      <c r="V51">
        <v>0.91</v>
      </c>
      <c r="W51">
        <v>0.09</v>
      </c>
      <c r="X51">
        <v>0.18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8.473599999999999</v>
      </c>
      <c r="E52">
        <v>11.8</v>
      </c>
      <c r="F52">
        <v>8.890000000000001</v>
      </c>
      <c r="G52">
        <v>76.23</v>
      </c>
      <c r="H52">
        <v>1.02</v>
      </c>
      <c r="I52">
        <v>7</v>
      </c>
      <c r="J52">
        <v>234.22</v>
      </c>
      <c r="K52">
        <v>56.13</v>
      </c>
      <c r="L52">
        <v>13.5</v>
      </c>
      <c r="M52">
        <v>5</v>
      </c>
      <c r="N52">
        <v>54.6</v>
      </c>
      <c r="O52">
        <v>29121.64</v>
      </c>
      <c r="P52">
        <v>110.98</v>
      </c>
      <c r="Q52">
        <v>453.21</v>
      </c>
      <c r="R52">
        <v>36.29</v>
      </c>
      <c r="S52">
        <v>28.65</v>
      </c>
      <c r="T52">
        <v>3115.21</v>
      </c>
      <c r="U52">
        <v>0.79</v>
      </c>
      <c r="V52">
        <v>0.91</v>
      </c>
      <c r="W52">
        <v>0.09</v>
      </c>
      <c r="X52">
        <v>0.17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8.474600000000001</v>
      </c>
      <c r="E53">
        <v>11.8</v>
      </c>
      <c r="F53">
        <v>8.890000000000001</v>
      </c>
      <c r="G53">
        <v>76.20999999999999</v>
      </c>
      <c r="H53">
        <v>1.04</v>
      </c>
      <c r="I53">
        <v>7</v>
      </c>
      <c r="J53">
        <v>234.65</v>
      </c>
      <c r="K53">
        <v>56.13</v>
      </c>
      <c r="L53">
        <v>13.75</v>
      </c>
      <c r="M53">
        <v>5</v>
      </c>
      <c r="N53">
        <v>54.78</v>
      </c>
      <c r="O53">
        <v>29174.59</v>
      </c>
      <c r="P53">
        <v>111.04</v>
      </c>
      <c r="Q53">
        <v>453.17</v>
      </c>
      <c r="R53">
        <v>36.19</v>
      </c>
      <c r="S53">
        <v>28.65</v>
      </c>
      <c r="T53">
        <v>3063.38</v>
      </c>
      <c r="U53">
        <v>0.79</v>
      </c>
      <c r="V53">
        <v>0.91</v>
      </c>
      <c r="W53">
        <v>0.09</v>
      </c>
      <c r="X53">
        <v>0.17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8.4688</v>
      </c>
      <c r="E54">
        <v>11.81</v>
      </c>
      <c r="F54">
        <v>8.9</v>
      </c>
      <c r="G54">
        <v>76.28</v>
      </c>
      <c r="H54">
        <v>1.06</v>
      </c>
      <c r="I54">
        <v>7</v>
      </c>
      <c r="J54">
        <v>235.08</v>
      </c>
      <c r="K54">
        <v>56.13</v>
      </c>
      <c r="L54">
        <v>14</v>
      </c>
      <c r="M54">
        <v>5</v>
      </c>
      <c r="N54">
        <v>54.96</v>
      </c>
      <c r="O54">
        <v>29227.61</v>
      </c>
      <c r="P54">
        <v>110.61</v>
      </c>
      <c r="Q54">
        <v>453.17</v>
      </c>
      <c r="R54">
        <v>36.5</v>
      </c>
      <c r="S54">
        <v>28.65</v>
      </c>
      <c r="T54">
        <v>3217.93</v>
      </c>
      <c r="U54">
        <v>0.79</v>
      </c>
      <c r="V54">
        <v>0.91</v>
      </c>
      <c r="W54">
        <v>0.09</v>
      </c>
      <c r="X54">
        <v>0.18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8.4772</v>
      </c>
      <c r="E55">
        <v>11.8</v>
      </c>
      <c r="F55">
        <v>8.890000000000001</v>
      </c>
      <c r="G55">
        <v>76.18000000000001</v>
      </c>
      <c r="H55">
        <v>1.08</v>
      </c>
      <c r="I55">
        <v>7</v>
      </c>
      <c r="J55">
        <v>235.51</v>
      </c>
      <c r="K55">
        <v>56.13</v>
      </c>
      <c r="L55">
        <v>14.25</v>
      </c>
      <c r="M55">
        <v>5</v>
      </c>
      <c r="N55">
        <v>55.14</v>
      </c>
      <c r="O55">
        <v>29280.69</v>
      </c>
      <c r="P55">
        <v>110.05</v>
      </c>
      <c r="Q55">
        <v>453.21</v>
      </c>
      <c r="R55">
        <v>36.05</v>
      </c>
      <c r="S55">
        <v>28.65</v>
      </c>
      <c r="T55">
        <v>2995.52</v>
      </c>
      <c r="U55">
        <v>0.79</v>
      </c>
      <c r="V55">
        <v>0.91</v>
      </c>
      <c r="W55">
        <v>0.09</v>
      </c>
      <c r="X55">
        <v>0.17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8.469799999999999</v>
      </c>
      <c r="E56">
        <v>11.81</v>
      </c>
      <c r="F56">
        <v>8.9</v>
      </c>
      <c r="G56">
        <v>76.27</v>
      </c>
      <c r="H56">
        <v>1.09</v>
      </c>
      <c r="I56">
        <v>7</v>
      </c>
      <c r="J56">
        <v>235.94</v>
      </c>
      <c r="K56">
        <v>56.13</v>
      </c>
      <c r="L56">
        <v>14.5</v>
      </c>
      <c r="M56">
        <v>5</v>
      </c>
      <c r="N56">
        <v>55.32</v>
      </c>
      <c r="O56">
        <v>29333.84</v>
      </c>
      <c r="P56">
        <v>109.81</v>
      </c>
      <c r="Q56">
        <v>453.17</v>
      </c>
      <c r="R56">
        <v>36.49</v>
      </c>
      <c r="S56">
        <v>28.65</v>
      </c>
      <c r="T56">
        <v>3215.57</v>
      </c>
      <c r="U56">
        <v>0.79</v>
      </c>
      <c r="V56">
        <v>0.91</v>
      </c>
      <c r="W56">
        <v>0.09</v>
      </c>
      <c r="X56">
        <v>0.18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8.4826</v>
      </c>
      <c r="E57">
        <v>11.79</v>
      </c>
      <c r="F57">
        <v>8.880000000000001</v>
      </c>
      <c r="G57">
        <v>76.12</v>
      </c>
      <c r="H57">
        <v>1.11</v>
      </c>
      <c r="I57">
        <v>7</v>
      </c>
      <c r="J57">
        <v>236.37</v>
      </c>
      <c r="K57">
        <v>56.13</v>
      </c>
      <c r="L57">
        <v>14.75</v>
      </c>
      <c r="M57">
        <v>5</v>
      </c>
      <c r="N57">
        <v>55.5</v>
      </c>
      <c r="O57">
        <v>29387.05</v>
      </c>
      <c r="P57">
        <v>108.18</v>
      </c>
      <c r="Q57">
        <v>453.17</v>
      </c>
      <c r="R57">
        <v>35.76</v>
      </c>
      <c r="S57">
        <v>28.65</v>
      </c>
      <c r="T57">
        <v>2847.62</v>
      </c>
      <c r="U57">
        <v>0.8</v>
      </c>
      <c r="V57">
        <v>0.92</v>
      </c>
      <c r="W57">
        <v>0.09</v>
      </c>
      <c r="X57">
        <v>0.16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8.497999999999999</v>
      </c>
      <c r="E58">
        <v>11.77</v>
      </c>
      <c r="F58">
        <v>8.859999999999999</v>
      </c>
      <c r="G58">
        <v>75.94</v>
      </c>
      <c r="H58">
        <v>1.13</v>
      </c>
      <c r="I58">
        <v>7</v>
      </c>
      <c r="J58">
        <v>236.81</v>
      </c>
      <c r="K58">
        <v>56.13</v>
      </c>
      <c r="L58">
        <v>15</v>
      </c>
      <c r="M58">
        <v>5</v>
      </c>
      <c r="N58">
        <v>55.68</v>
      </c>
      <c r="O58">
        <v>29440.33</v>
      </c>
      <c r="P58">
        <v>106.77</v>
      </c>
      <c r="Q58">
        <v>453.18</v>
      </c>
      <c r="R58">
        <v>35.05</v>
      </c>
      <c r="S58">
        <v>28.65</v>
      </c>
      <c r="T58">
        <v>2494.69</v>
      </c>
      <c r="U58">
        <v>0.82</v>
      </c>
      <c r="V58">
        <v>0.92</v>
      </c>
      <c r="W58">
        <v>0.09</v>
      </c>
      <c r="X58">
        <v>0.14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8.5425</v>
      </c>
      <c r="E59">
        <v>11.71</v>
      </c>
      <c r="F59">
        <v>8.84</v>
      </c>
      <c r="G59">
        <v>88.40000000000001</v>
      </c>
      <c r="H59">
        <v>1.14</v>
      </c>
      <c r="I59">
        <v>6</v>
      </c>
      <c r="J59">
        <v>237.24</v>
      </c>
      <c r="K59">
        <v>56.13</v>
      </c>
      <c r="L59">
        <v>15.25</v>
      </c>
      <c r="M59">
        <v>4</v>
      </c>
      <c r="N59">
        <v>55.86</v>
      </c>
      <c r="O59">
        <v>29493.67</v>
      </c>
      <c r="P59">
        <v>106.05</v>
      </c>
      <c r="Q59">
        <v>453.17</v>
      </c>
      <c r="R59">
        <v>34.51</v>
      </c>
      <c r="S59">
        <v>28.65</v>
      </c>
      <c r="T59">
        <v>2230.91</v>
      </c>
      <c r="U59">
        <v>0.83</v>
      </c>
      <c r="V59">
        <v>0.92</v>
      </c>
      <c r="W59">
        <v>0.09</v>
      </c>
      <c r="X59">
        <v>0.12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8.520300000000001</v>
      </c>
      <c r="E60">
        <v>11.74</v>
      </c>
      <c r="F60">
        <v>8.869999999999999</v>
      </c>
      <c r="G60">
        <v>88.70999999999999</v>
      </c>
      <c r="H60">
        <v>1.16</v>
      </c>
      <c r="I60">
        <v>6</v>
      </c>
      <c r="J60">
        <v>237.67</v>
      </c>
      <c r="K60">
        <v>56.13</v>
      </c>
      <c r="L60">
        <v>15.5</v>
      </c>
      <c r="M60">
        <v>4</v>
      </c>
      <c r="N60">
        <v>56.05</v>
      </c>
      <c r="O60">
        <v>29547.07</v>
      </c>
      <c r="P60">
        <v>106.17</v>
      </c>
      <c r="Q60">
        <v>453.17</v>
      </c>
      <c r="R60">
        <v>35.55</v>
      </c>
      <c r="S60">
        <v>28.65</v>
      </c>
      <c r="T60">
        <v>2748.55</v>
      </c>
      <c r="U60">
        <v>0.8100000000000001</v>
      </c>
      <c r="V60">
        <v>0.92</v>
      </c>
      <c r="W60">
        <v>0.09</v>
      </c>
      <c r="X60">
        <v>0.15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8.533799999999999</v>
      </c>
      <c r="E61">
        <v>11.72</v>
      </c>
      <c r="F61">
        <v>8.85</v>
      </c>
      <c r="G61">
        <v>88.52</v>
      </c>
      <c r="H61">
        <v>1.18</v>
      </c>
      <c r="I61">
        <v>6</v>
      </c>
      <c r="J61">
        <v>238.11</v>
      </c>
      <c r="K61">
        <v>56.13</v>
      </c>
      <c r="L61">
        <v>15.75</v>
      </c>
      <c r="M61">
        <v>4</v>
      </c>
      <c r="N61">
        <v>56.23</v>
      </c>
      <c r="O61">
        <v>29600.54</v>
      </c>
      <c r="P61">
        <v>105.76</v>
      </c>
      <c r="Q61">
        <v>453.17</v>
      </c>
      <c r="R61">
        <v>34.88</v>
      </c>
      <c r="S61">
        <v>28.65</v>
      </c>
      <c r="T61">
        <v>2416.02</v>
      </c>
      <c r="U61">
        <v>0.82</v>
      </c>
      <c r="V61">
        <v>0.92</v>
      </c>
      <c r="W61">
        <v>0.09</v>
      </c>
      <c r="X61">
        <v>0.13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8.527200000000001</v>
      </c>
      <c r="E62">
        <v>11.73</v>
      </c>
      <c r="F62">
        <v>8.859999999999999</v>
      </c>
      <c r="G62">
        <v>88.61</v>
      </c>
      <c r="H62">
        <v>1.19</v>
      </c>
      <c r="I62">
        <v>6</v>
      </c>
      <c r="J62">
        <v>238.54</v>
      </c>
      <c r="K62">
        <v>56.13</v>
      </c>
      <c r="L62">
        <v>16</v>
      </c>
      <c r="M62">
        <v>4</v>
      </c>
      <c r="N62">
        <v>56.41</v>
      </c>
      <c r="O62">
        <v>29654.08</v>
      </c>
      <c r="P62">
        <v>105.38</v>
      </c>
      <c r="Q62">
        <v>453.17</v>
      </c>
      <c r="R62">
        <v>35.17</v>
      </c>
      <c r="S62">
        <v>28.65</v>
      </c>
      <c r="T62">
        <v>2560.28</v>
      </c>
      <c r="U62">
        <v>0.8100000000000001</v>
      </c>
      <c r="V62">
        <v>0.92</v>
      </c>
      <c r="W62">
        <v>0.09</v>
      </c>
      <c r="X62">
        <v>0.14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8.526199999999999</v>
      </c>
      <c r="E63">
        <v>11.73</v>
      </c>
      <c r="F63">
        <v>8.859999999999999</v>
      </c>
      <c r="G63">
        <v>88.62</v>
      </c>
      <c r="H63">
        <v>1.21</v>
      </c>
      <c r="I63">
        <v>6</v>
      </c>
      <c r="J63">
        <v>238.97</v>
      </c>
      <c r="K63">
        <v>56.13</v>
      </c>
      <c r="L63">
        <v>16.25</v>
      </c>
      <c r="M63">
        <v>4</v>
      </c>
      <c r="N63">
        <v>56.6</v>
      </c>
      <c r="O63">
        <v>29707.68</v>
      </c>
      <c r="P63">
        <v>105.2</v>
      </c>
      <c r="Q63">
        <v>453.17</v>
      </c>
      <c r="R63">
        <v>35.26</v>
      </c>
      <c r="S63">
        <v>28.65</v>
      </c>
      <c r="T63">
        <v>2604.74</v>
      </c>
      <c r="U63">
        <v>0.8100000000000001</v>
      </c>
      <c r="V63">
        <v>0.92</v>
      </c>
      <c r="W63">
        <v>0.09</v>
      </c>
      <c r="X63">
        <v>0.14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8.520099999999999</v>
      </c>
      <c r="E64">
        <v>11.74</v>
      </c>
      <c r="F64">
        <v>8.869999999999999</v>
      </c>
      <c r="G64">
        <v>88.70999999999999</v>
      </c>
      <c r="H64">
        <v>1.23</v>
      </c>
      <c r="I64">
        <v>6</v>
      </c>
      <c r="J64">
        <v>239.41</v>
      </c>
      <c r="K64">
        <v>56.13</v>
      </c>
      <c r="L64">
        <v>16.5</v>
      </c>
      <c r="M64">
        <v>4</v>
      </c>
      <c r="N64">
        <v>56.78</v>
      </c>
      <c r="O64">
        <v>29761.35</v>
      </c>
      <c r="P64">
        <v>104.55</v>
      </c>
      <c r="Q64">
        <v>453.17</v>
      </c>
      <c r="R64">
        <v>35.54</v>
      </c>
      <c r="S64">
        <v>28.65</v>
      </c>
      <c r="T64">
        <v>2746</v>
      </c>
      <c r="U64">
        <v>0.8100000000000001</v>
      </c>
      <c r="V64">
        <v>0.92</v>
      </c>
      <c r="W64">
        <v>0.09</v>
      </c>
      <c r="X64">
        <v>0.15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8.527799999999999</v>
      </c>
      <c r="E65">
        <v>11.73</v>
      </c>
      <c r="F65">
        <v>8.859999999999999</v>
      </c>
      <c r="G65">
        <v>88.59999999999999</v>
      </c>
      <c r="H65">
        <v>1.24</v>
      </c>
      <c r="I65">
        <v>6</v>
      </c>
      <c r="J65">
        <v>239.85</v>
      </c>
      <c r="K65">
        <v>56.13</v>
      </c>
      <c r="L65">
        <v>16.75</v>
      </c>
      <c r="M65">
        <v>3</v>
      </c>
      <c r="N65">
        <v>56.97</v>
      </c>
      <c r="O65">
        <v>29815.09</v>
      </c>
      <c r="P65">
        <v>104.01</v>
      </c>
      <c r="Q65">
        <v>453.17</v>
      </c>
      <c r="R65">
        <v>35.13</v>
      </c>
      <c r="S65">
        <v>28.65</v>
      </c>
      <c r="T65">
        <v>2539</v>
      </c>
      <c r="U65">
        <v>0.82</v>
      </c>
      <c r="V65">
        <v>0.92</v>
      </c>
      <c r="W65">
        <v>0.09</v>
      </c>
      <c r="X65">
        <v>0.14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8.5258</v>
      </c>
      <c r="E66">
        <v>11.73</v>
      </c>
      <c r="F66">
        <v>8.859999999999999</v>
      </c>
      <c r="G66">
        <v>88.63</v>
      </c>
      <c r="H66">
        <v>1.26</v>
      </c>
      <c r="I66">
        <v>6</v>
      </c>
      <c r="J66">
        <v>240.28</v>
      </c>
      <c r="K66">
        <v>56.13</v>
      </c>
      <c r="L66">
        <v>17</v>
      </c>
      <c r="M66">
        <v>3</v>
      </c>
      <c r="N66">
        <v>57.16</v>
      </c>
      <c r="O66">
        <v>29869.01</v>
      </c>
      <c r="P66">
        <v>103.73</v>
      </c>
      <c r="Q66">
        <v>453.17</v>
      </c>
      <c r="R66">
        <v>35.15</v>
      </c>
      <c r="S66">
        <v>28.65</v>
      </c>
      <c r="T66">
        <v>2549.98</v>
      </c>
      <c r="U66">
        <v>0.82</v>
      </c>
      <c r="V66">
        <v>0.92</v>
      </c>
      <c r="W66">
        <v>0.09</v>
      </c>
      <c r="X66">
        <v>0.14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8.541499999999999</v>
      </c>
      <c r="E67">
        <v>11.71</v>
      </c>
      <c r="F67">
        <v>8.84</v>
      </c>
      <c r="G67">
        <v>88.41</v>
      </c>
      <c r="H67">
        <v>1.27</v>
      </c>
      <c r="I67">
        <v>6</v>
      </c>
      <c r="J67">
        <v>240.72</v>
      </c>
      <c r="K67">
        <v>56.13</v>
      </c>
      <c r="L67">
        <v>17.25</v>
      </c>
      <c r="M67">
        <v>2</v>
      </c>
      <c r="N67">
        <v>57.34</v>
      </c>
      <c r="O67">
        <v>29922.88</v>
      </c>
      <c r="P67">
        <v>102.69</v>
      </c>
      <c r="Q67">
        <v>453.17</v>
      </c>
      <c r="R67">
        <v>34.36</v>
      </c>
      <c r="S67">
        <v>28.65</v>
      </c>
      <c r="T67">
        <v>2156.05</v>
      </c>
      <c r="U67">
        <v>0.83</v>
      </c>
      <c r="V67">
        <v>0.92</v>
      </c>
      <c r="W67">
        <v>0.09</v>
      </c>
      <c r="X67">
        <v>0.12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8.542299999999999</v>
      </c>
      <c r="E68">
        <v>11.71</v>
      </c>
      <c r="F68">
        <v>8.84</v>
      </c>
      <c r="G68">
        <v>88.40000000000001</v>
      </c>
      <c r="H68">
        <v>1.29</v>
      </c>
      <c r="I68">
        <v>6</v>
      </c>
      <c r="J68">
        <v>241.16</v>
      </c>
      <c r="K68">
        <v>56.13</v>
      </c>
      <c r="L68">
        <v>17.5</v>
      </c>
      <c r="M68">
        <v>1</v>
      </c>
      <c r="N68">
        <v>57.53</v>
      </c>
      <c r="O68">
        <v>29976.82</v>
      </c>
      <c r="P68">
        <v>102.24</v>
      </c>
      <c r="Q68">
        <v>453.17</v>
      </c>
      <c r="R68">
        <v>34.29</v>
      </c>
      <c r="S68">
        <v>28.65</v>
      </c>
      <c r="T68">
        <v>2119.83</v>
      </c>
      <c r="U68">
        <v>0.84</v>
      </c>
      <c r="V68">
        <v>0.92</v>
      </c>
      <c r="W68">
        <v>0.09</v>
      </c>
      <c r="X68">
        <v>0.12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8.5427</v>
      </c>
      <c r="E69">
        <v>11.71</v>
      </c>
      <c r="F69">
        <v>8.84</v>
      </c>
      <c r="G69">
        <v>88.40000000000001</v>
      </c>
      <c r="H69">
        <v>1.31</v>
      </c>
      <c r="I69">
        <v>6</v>
      </c>
      <c r="J69">
        <v>241.59</v>
      </c>
      <c r="K69">
        <v>56.13</v>
      </c>
      <c r="L69">
        <v>17.75</v>
      </c>
      <c r="M69">
        <v>1</v>
      </c>
      <c r="N69">
        <v>57.72</v>
      </c>
      <c r="O69">
        <v>30030.83</v>
      </c>
      <c r="P69">
        <v>102.11</v>
      </c>
      <c r="Q69">
        <v>453.17</v>
      </c>
      <c r="R69">
        <v>34.33</v>
      </c>
      <c r="S69">
        <v>28.65</v>
      </c>
      <c r="T69">
        <v>2138.14</v>
      </c>
      <c r="U69">
        <v>0.83</v>
      </c>
      <c r="V69">
        <v>0.92</v>
      </c>
      <c r="W69">
        <v>0.09</v>
      </c>
      <c r="X69">
        <v>0.12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8.5403</v>
      </c>
      <c r="E70">
        <v>11.71</v>
      </c>
      <c r="F70">
        <v>8.84</v>
      </c>
      <c r="G70">
        <v>88.43000000000001</v>
      </c>
      <c r="H70">
        <v>1.32</v>
      </c>
      <c r="I70">
        <v>6</v>
      </c>
      <c r="J70">
        <v>242.03</v>
      </c>
      <c r="K70">
        <v>56.13</v>
      </c>
      <c r="L70">
        <v>18</v>
      </c>
      <c r="M70">
        <v>0</v>
      </c>
      <c r="N70">
        <v>57.91</v>
      </c>
      <c r="O70">
        <v>30084.9</v>
      </c>
      <c r="P70">
        <v>102</v>
      </c>
      <c r="Q70">
        <v>453.17</v>
      </c>
      <c r="R70">
        <v>34.41</v>
      </c>
      <c r="S70">
        <v>28.65</v>
      </c>
      <c r="T70">
        <v>2178.24</v>
      </c>
      <c r="U70">
        <v>0.83</v>
      </c>
      <c r="V70">
        <v>0.92</v>
      </c>
      <c r="W70">
        <v>0.09</v>
      </c>
      <c r="X70">
        <v>0.12</v>
      </c>
      <c r="Y70">
        <v>1</v>
      </c>
      <c r="Z7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2024-09-24T15:47:02Z</dcterms:created>
  <dcterms:modified xsi:type="dcterms:W3CDTF">2024-09-24T15:47:02Z</dcterms:modified>
</cp:coreProperties>
</file>